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20\Prekrytie terasy\"/>
    </mc:Choice>
  </mc:AlternateContent>
  <bookViews>
    <workbookView xWindow="0" yWindow="0" windowWidth="19200" windowHeight="12885" activeTab="1"/>
  </bookViews>
  <sheets>
    <sheet name="Rekapitulácia stavby" sheetId="1" r:id="rId1"/>
    <sheet name="003 - SOŠ Gastronómie a h..." sheetId="2" r:id="rId2"/>
  </sheets>
  <definedNames>
    <definedName name="_xlnm._FilterDatabase" localSheetId="1" hidden="1">'003 - SOŠ Gastronómie a h...'!$C$128:$K$248</definedName>
    <definedName name="_xlnm.Print_Titles" localSheetId="1">'003 - SOŠ Gastronómie a h...'!$128:$128</definedName>
    <definedName name="_xlnm.Print_Titles" localSheetId="0">'Rekapitulácia stavby'!$92:$92</definedName>
    <definedName name="_xlnm.Print_Area" localSheetId="1">'003 - SOŠ Gastronómie a h...'!$C$4:$J$76,'003 - SOŠ Gastronómie a h...'!$C$82:$J$112,'003 - SOŠ Gastronómie a h...'!$C$118:$K$248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248" i="2"/>
  <c r="BH248" i="2"/>
  <c r="BG248" i="2"/>
  <c r="BE248" i="2"/>
  <c r="T248" i="2"/>
  <c r="T247" i="2"/>
  <c r="R248" i="2"/>
  <c r="R247" i="2"/>
  <c r="P248" i="2"/>
  <c r="P247" i="2"/>
  <c r="BK248" i="2"/>
  <c r="BK247" i="2" s="1"/>
  <c r="J247" i="2" s="1"/>
  <c r="J111" i="2" s="1"/>
  <c r="J248" i="2"/>
  <c r="BF248" i="2"/>
  <c r="BI246" i="2"/>
  <c r="BH246" i="2"/>
  <c r="BG246" i="2"/>
  <c r="BE246" i="2"/>
  <c r="T246" i="2"/>
  <c r="R246" i="2"/>
  <c r="P246" i="2"/>
  <c r="BK246" i="2"/>
  <c r="J246" i="2"/>
  <c r="BF246" i="2" s="1"/>
  <c r="BI244" i="2"/>
  <c r="BH244" i="2"/>
  <c r="BG244" i="2"/>
  <c r="BE244" i="2"/>
  <c r="T244" i="2"/>
  <c r="R244" i="2"/>
  <c r="P244" i="2"/>
  <c r="BK244" i="2"/>
  <c r="J244" i="2"/>
  <c r="BF244" i="2" s="1"/>
  <c r="BI242" i="2"/>
  <c r="BH242" i="2"/>
  <c r="BG242" i="2"/>
  <c r="BE242" i="2"/>
  <c r="T242" i="2"/>
  <c r="T241" i="2" s="1"/>
  <c r="R242" i="2"/>
  <c r="R241" i="2" s="1"/>
  <c r="P242" i="2"/>
  <c r="P241" i="2" s="1"/>
  <c r="BK242" i="2"/>
  <c r="BK241" i="2" s="1"/>
  <c r="J241" i="2"/>
  <c r="J110" i="2" s="1"/>
  <c r="J242" i="2"/>
  <c r="BF242" i="2"/>
  <c r="BI239" i="2"/>
  <c r="BH239" i="2"/>
  <c r="BG239" i="2"/>
  <c r="BE239" i="2"/>
  <c r="T239" i="2"/>
  <c r="R239" i="2"/>
  <c r="P239" i="2"/>
  <c r="BK239" i="2"/>
  <c r="J239" i="2"/>
  <c r="BF239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1" i="2"/>
  <c r="BH231" i="2"/>
  <c r="BG231" i="2"/>
  <c r="BE231" i="2"/>
  <c r="T231" i="2"/>
  <c r="T230" i="2" s="1"/>
  <c r="R231" i="2"/>
  <c r="R230" i="2" s="1"/>
  <c r="P231" i="2"/>
  <c r="P230" i="2" s="1"/>
  <c r="BK231" i="2"/>
  <c r="BK230" i="2" s="1"/>
  <c r="J230" i="2"/>
  <c r="J109" i="2" s="1"/>
  <c r="J231" i="2"/>
  <c r="BF231" i="2"/>
  <c r="BI229" i="2"/>
  <c r="BH229" i="2"/>
  <c r="BG229" i="2"/>
  <c r="BE229" i="2"/>
  <c r="T229" i="2"/>
  <c r="R229" i="2"/>
  <c r="P229" i="2"/>
  <c r="BK229" i="2"/>
  <c r="J229" i="2"/>
  <c r="BF229" i="2" s="1"/>
  <c r="BI227" i="2"/>
  <c r="BH227" i="2"/>
  <c r="BG227" i="2"/>
  <c r="BE227" i="2"/>
  <c r="T227" i="2"/>
  <c r="R227" i="2"/>
  <c r="P227" i="2"/>
  <c r="BK227" i="2"/>
  <c r="J227" i="2"/>
  <c r="BF227" i="2" s="1"/>
  <c r="BI225" i="2"/>
  <c r="BH225" i="2"/>
  <c r="BG225" i="2"/>
  <c r="BE225" i="2"/>
  <c r="T225" i="2"/>
  <c r="R225" i="2"/>
  <c r="R224" i="2" s="1"/>
  <c r="P225" i="2"/>
  <c r="BK225" i="2"/>
  <c r="BK224" i="2" s="1"/>
  <c r="J224" i="2" s="1"/>
  <c r="J108" i="2" s="1"/>
  <c r="J225" i="2"/>
  <c r="BF225" i="2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0" i="2"/>
  <c r="BH220" i="2"/>
  <c r="BG220" i="2"/>
  <c r="BE220" i="2"/>
  <c r="T220" i="2"/>
  <c r="R220" i="2"/>
  <c r="P220" i="2"/>
  <c r="BK220" i="2"/>
  <c r="J220" i="2"/>
  <c r="BF220" i="2" s="1"/>
  <c r="BI218" i="2"/>
  <c r="BH218" i="2"/>
  <c r="BG218" i="2"/>
  <c r="BE218" i="2"/>
  <c r="T218" i="2"/>
  <c r="R218" i="2"/>
  <c r="R217" i="2" s="1"/>
  <c r="P218" i="2"/>
  <c r="BK218" i="2"/>
  <c r="BK217" i="2" s="1"/>
  <c r="J217" i="2" s="1"/>
  <c r="J107" i="2" s="1"/>
  <c r="J218" i="2"/>
  <c r="BF218" i="2"/>
  <c r="BI216" i="2"/>
  <c r="BH216" i="2"/>
  <c r="BG216" i="2"/>
  <c r="BE216" i="2"/>
  <c r="T216" i="2"/>
  <c r="R216" i="2"/>
  <c r="P216" i="2"/>
  <c r="BK216" i="2"/>
  <c r="J216" i="2"/>
  <c r="BF216" i="2" s="1"/>
  <c r="BI214" i="2"/>
  <c r="BH214" i="2"/>
  <c r="BG214" i="2"/>
  <c r="BE214" i="2"/>
  <c r="T214" i="2"/>
  <c r="R214" i="2"/>
  <c r="P214" i="2"/>
  <c r="BK214" i="2"/>
  <c r="J214" i="2"/>
  <c r="BF214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6" i="2"/>
  <c r="BH206" i="2"/>
  <c r="BG206" i="2"/>
  <c r="BE206" i="2"/>
  <c r="T206" i="2"/>
  <c r="T205" i="2" s="1"/>
  <c r="R206" i="2"/>
  <c r="R205" i="2" s="1"/>
  <c r="P206" i="2"/>
  <c r="P205" i="2" s="1"/>
  <c r="BK206" i="2"/>
  <c r="BK205" i="2" s="1"/>
  <c r="J205" i="2"/>
  <c r="J106" i="2" s="1"/>
  <c r="J206" i="2"/>
  <c r="BF206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R201" i="2"/>
  <c r="R200" i="2" s="1"/>
  <c r="P202" i="2"/>
  <c r="BK202" i="2"/>
  <c r="BK201" i="2"/>
  <c r="J201" i="2" s="1"/>
  <c r="J105" i="2" s="1"/>
  <c r="J202" i="2"/>
  <c r="BF202" i="2" s="1"/>
  <c r="BI198" i="2"/>
  <c r="BH198" i="2"/>
  <c r="BG198" i="2"/>
  <c r="BE198" i="2"/>
  <c r="T198" i="2"/>
  <c r="R198" i="2"/>
  <c r="P198" i="2"/>
  <c r="BK198" i="2"/>
  <c r="J198" i="2"/>
  <c r="BF198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89" i="2"/>
  <c r="BH189" i="2"/>
  <c r="BG189" i="2"/>
  <c r="BE189" i="2"/>
  <c r="T189" i="2"/>
  <c r="R189" i="2"/>
  <c r="R188" i="2" s="1"/>
  <c r="P189" i="2"/>
  <c r="BK189" i="2"/>
  <c r="BK188" i="2" s="1"/>
  <c r="J188" i="2" s="1"/>
  <c r="J103" i="2" s="1"/>
  <c r="J189" i="2"/>
  <c r="BF189" i="2"/>
  <c r="BI187" i="2"/>
  <c r="BH187" i="2"/>
  <c r="BG187" i="2"/>
  <c r="BE187" i="2"/>
  <c r="T187" i="2"/>
  <c r="T186" i="2" s="1"/>
  <c r="R187" i="2"/>
  <c r="R186" i="2" s="1"/>
  <c r="P187" i="2"/>
  <c r="P186" i="2" s="1"/>
  <c r="BK187" i="2"/>
  <c r="BK186" i="2" s="1"/>
  <c r="J186" i="2"/>
  <c r="J102" i="2" s="1"/>
  <c r="J187" i="2"/>
  <c r="BF187" i="2"/>
  <c r="BI185" i="2"/>
  <c r="BH185" i="2"/>
  <c r="BG185" i="2"/>
  <c r="BE185" i="2"/>
  <c r="T185" i="2"/>
  <c r="R185" i="2"/>
  <c r="P185" i="2"/>
  <c r="BK185" i="2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7" i="2"/>
  <c r="BH177" i="2"/>
  <c r="BG177" i="2"/>
  <c r="BE177" i="2"/>
  <c r="T177" i="2"/>
  <c r="R177" i="2"/>
  <c r="P177" i="2"/>
  <c r="BK177" i="2"/>
  <c r="J177" i="2"/>
  <c r="BF177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T168" i="2" s="1"/>
  <c r="R169" i="2"/>
  <c r="R168" i="2" s="1"/>
  <c r="P169" i="2"/>
  <c r="P168" i="2" s="1"/>
  <c r="BK169" i="2"/>
  <c r="BK168" i="2" s="1"/>
  <c r="J168" i="2"/>
  <c r="J101" i="2" s="1"/>
  <c r="J169" i="2"/>
  <c r="BF169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T161" i="2"/>
  <c r="R162" i="2"/>
  <c r="R161" i="2"/>
  <c r="P162" i="2"/>
  <c r="P161" i="2"/>
  <c r="BK162" i="2"/>
  <c r="BK161" i="2"/>
  <c r="J161" i="2" s="1"/>
  <c r="J100" i="2" s="1"/>
  <c r="J162" i="2"/>
  <c r="BF162" i="2" s="1"/>
  <c r="BI160" i="2"/>
  <c r="BH160" i="2"/>
  <c r="BG160" i="2"/>
  <c r="BE160" i="2"/>
  <c r="T160" i="2"/>
  <c r="R160" i="2"/>
  <c r="P160" i="2"/>
  <c r="BK160" i="2"/>
  <c r="J160" i="2"/>
  <c r="BF160" i="2"/>
  <c r="BI158" i="2"/>
  <c r="BH158" i="2"/>
  <c r="BG158" i="2"/>
  <c r="BE158" i="2"/>
  <c r="T158" i="2"/>
  <c r="T157" i="2"/>
  <c r="R158" i="2"/>
  <c r="R157" i="2"/>
  <c r="P158" i="2"/>
  <c r="P157" i="2"/>
  <c r="BK158" i="2"/>
  <c r="BK157" i="2"/>
  <c r="J157" i="2" s="1"/>
  <c r="J99" i="2" s="1"/>
  <c r="J158" i="2"/>
  <c r="BF158" i="2" s="1"/>
  <c r="BI155" i="2"/>
  <c r="BH155" i="2"/>
  <c r="BG155" i="2"/>
  <c r="BE155" i="2"/>
  <c r="T155" i="2"/>
  <c r="R155" i="2"/>
  <c r="P155" i="2"/>
  <c r="BK155" i="2"/>
  <c r="J155" i="2"/>
  <c r="BF155" i="2"/>
  <c r="BI153" i="2"/>
  <c r="BH153" i="2"/>
  <c r="BG153" i="2"/>
  <c r="BE153" i="2"/>
  <c r="T153" i="2"/>
  <c r="R153" i="2"/>
  <c r="P153" i="2"/>
  <c r="BK153" i="2"/>
  <c r="J153" i="2"/>
  <c r="BF153" i="2"/>
  <c r="BI151" i="2"/>
  <c r="BH151" i="2"/>
  <c r="BG151" i="2"/>
  <c r="BE151" i="2"/>
  <c r="T151" i="2"/>
  <c r="T150" i="2"/>
  <c r="R151" i="2"/>
  <c r="R150" i="2"/>
  <c r="P151" i="2"/>
  <c r="P150" i="2"/>
  <c r="BK151" i="2"/>
  <c r="BK150" i="2"/>
  <c r="J150" i="2" s="1"/>
  <c r="J98" i="2" s="1"/>
  <c r="J151" i="2"/>
  <c r="BF151" i="2" s="1"/>
  <c r="BI148" i="2"/>
  <c r="BH148" i="2"/>
  <c r="BG148" i="2"/>
  <c r="BE148" i="2"/>
  <c r="T148" i="2"/>
  <c r="R148" i="2"/>
  <c r="P148" i="2"/>
  <c r="BK148" i="2"/>
  <c r="J148" i="2"/>
  <c r="BF148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T143" i="2"/>
  <c r="R144" i="2"/>
  <c r="R143" i="2"/>
  <c r="P144" i="2"/>
  <c r="P143" i="2"/>
  <c r="BK144" i="2"/>
  <c r="BK143" i="2"/>
  <c r="J143" i="2" s="1"/>
  <c r="J97" i="2" s="1"/>
  <c r="J144" i="2"/>
  <c r="BF144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2" i="2"/>
  <c r="F35" i="2"/>
  <c r="BD95" i="1" s="1"/>
  <c r="BD94" i="1" s="1"/>
  <c r="W33" i="1" s="1"/>
  <c r="BH132" i="2"/>
  <c r="F34" i="2" s="1"/>
  <c r="BC95" i="1" s="1"/>
  <c r="BC94" i="1" s="1"/>
  <c r="BG132" i="2"/>
  <c r="F33" i="2"/>
  <c r="BB95" i="1" s="1"/>
  <c r="BB94" i="1" s="1"/>
  <c r="BE132" i="2"/>
  <c r="J31" i="2" s="1"/>
  <c r="AV95" i="1" s="1"/>
  <c r="T132" i="2"/>
  <c r="T131" i="2"/>
  <c r="R132" i="2"/>
  <c r="R131" i="2"/>
  <c r="R130" i="2" s="1"/>
  <c r="R129" i="2" s="1"/>
  <c r="P132" i="2"/>
  <c r="P131" i="2"/>
  <c r="BK132" i="2"/>
  <c r="BK131" i="2" s="1"/>
  <c r="J132" i="2"/>
  <c r="BF132" i="2" s="1"/>
  <c r="J125" i="2"/>
  <c r="F123" i="2"/>
  <c r="E121" i="2"/>
  <c r="J89" i="2"/>
  <c r="F87" i="2"/>
  <c r="E85" i="2"/>
  <c r="J22" i="2"/>
  <c r="E22" i="2"/>
  <c r="J126" i="2" s="1"/>
  <c r="J90" i="2"/>
  <c r="J21" i="2"/>
  <c r="J16" i="2"/>
  <c r="E16" i="2"/>
  <c r="F126" i="2"/>
  <c r="F90" i="2"/>
  <c r="J15" i="2"/>
  <c r="J13" i="2"/>
  <c r="E13" i="2"/>
  <c r="F125" i="2" s="1"/>
  <c r="F89" i="2"/>
  <c r="J12" i="2"/>
  <c r="J10" i="2"/>
  <c r="J123" i="2" s="1"/>
  <c r="J87" i="2"/>
  <c r="AS94" i="1"/>
  <c r="L90" i="1"/>
  <c r="AM90" i="1"/>
  <c r="AM89" i="1"/>
  <c r="L89" i="1"/>
  <c r="AM87" i="1"/>
  <c r="L87" i="1"/>
  <c r="L85" i="1"/>
  <c r="L84" i="1"/>
  <c r="J32" i="2" l="1"/>
  <c r="AW95" i="1" s="1"/>
  <c r="F32" i="2"/>
  <c r="BA95" i="1" s="1"/>
  <c r="BA94" i="1" s="1"/>
  <c r="AT95" i="1"/>
  <c r="BK130" i="2"/>
  <c r="J131" i="2"/>
  <c r="J96" i="2" s="1"/>
  <c r="W31" i="1"/>
  <c r="AX94" i="1"/>
  <c r="AY94" i="1"/>
  <c r="W32" i="1"/>
  <c r="F31" i="2"/>
  <c r="AZ95" i="1" s="1"/>
  <c r="AZ94" i="1" s="1"/>
  <c r="P188" i="2"/>
  <c r="P130" i="2" s="1"/>
  <c r="T188" i="2"/>
  <c r="T130" i="2" s="1"/>
  <c r="BK200" i="2"/>
  <c r="J200" i="2" s="1"/>
  <c r="J104" i="2" s="1"/>
  <c r="P201" i="2"/>
  <c r="T201" i="2"/>
  <c r="P217" i="2"/>
  <c r="T217" i="2"/>
  <c r="P224" i="2"/>
  <c r="T224" i="2"/>
  <c r="P129" i="2" l="1"/>
  <c r="AU95" i="1" s="1"/>
  <c r="AU94" i="1" s="1"/>
  <c r="P200" i="2"/>
  <c r="AV94" i="1"/>
  <c r="W29" i="1"/>
  <c r="BK129" i="2"/>
  <c r="J129" i="2" s="1"/>
  <c r="J130" i="2"/>
  <c r="J95" i="2" s="1"/>
  <c r="AW94" i="1"/>
  <c r="AK30" i="1" s="1"/>
  <c r="W30" i="1"/>
  <c r="T200" i="2"/>
  <c r="T129" i="2" s="1"/>
  <c r="J94" i="2" l="1"/>
  <c r="J28" i="2"/>
  <c r="AK29" i="1"/>
  <c r="AT94" i="1"/>
  <c r="AG95" i="1" l="1"/>
  <c r="J37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<sst xmlns="http://schemas.openxmlformats.org/spreadsheetml/2006/main" count="1596" uniqueCount="449">
  <si>
    <t>Export Komplet</t>
  </si>
  <si>
    <t/>
  </si>
  <si>
    <t>2.0</t>
  </si>
  <si>
    <t>ZAMOK</t>
  </si>
  <si>
    <t>False</t>
  </si>
  <si>
    <t>{8a84e5e0-1ea0-4f1a-993b-0f51226cc07a}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</si>
  <si>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</si>
  <si>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</si>
  <si>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</si>
  <si>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</si>
  <si>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</si>
  <si>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</si>
  <si>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</si>
  <si>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</si>
  <si>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</si>
  <si>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</si>
  <si>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SOŠ Gastronómie a hotelových služieb</t>
  </si>
  <si>
    <t>JKSO:</t>
  </si>
  <si>
    <t>KS:</t>
  </si>
  <si>
    <t>Miesto:</t>
  </si>
  <si>
    <t xml:space="preserve"> </t>
  </si>
  <si>
    <t>Dátum:</t>
  </si>
  <si>
    <t>16. 12. 2019</t>
  </si>
  <si>
    <t>Objednávateľ:</t>
  </si>
  <si>
    <t>IČO:</t>
  </si>
  <si>
    <t>IČ DPH:</t>
  </si>
  <si>
    <t>Zhotoviteľ:</t>
  </si>
  <si>
    <t>Vyplň údaj</t>
  </si>
  <si>
    <t>Projektant:</t>
  </si>
  <si>
    <t xml:space="preserve">Ing. arch. Kubiš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</si>
  <si>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</si>
  <si>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</si>
  <si>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</si>
  <si>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</si>
  <si>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</si>
  <si>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</si>
  <si>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</si>
  <si>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</si>
  <si>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</si>
  <si>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</si>
  <si>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</si>
  <si>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</si>
  <si>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</si>
  <si>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</si>
  <si>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</si>
  <si>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</si>
  <si>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</si>
  <si>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</si>
  <si>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</si>
  <si>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</si>
  <si>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</si>
  <si>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</si>
  <si>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</si>
  <si>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</si>
  <si>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</si>
  <si>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</si>
  <si>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</si>
  <si>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</si>
  <si>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</si>
  <si>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</si>
  <si>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</si>
  <si>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</si>
  <si>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</si>
  <si>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</si>
  <si>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</si>
  <si>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</si>
  <si>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</si>
  <si>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</si>
  <si>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</si>
  <si>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</si>
  <si>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</si>
  <si>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</si>
  <si>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</si>
  <si>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</si>
  <si>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</si>
  <si>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</si>
  <si>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</si>
  <si>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</si>
  <si>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</si>
  <si>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</si>
  <si>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</si>
  <si>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</si>
  <si>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</si>
  <si>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</si>
  <si>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</si>
  <si>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</si>
  <si>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</si>
  <si>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</si>
  <si>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</si>
  <si>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</si>
  <si>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</si>
  <si>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</si>
  <si>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</si>
  <si>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</si>
  <si>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x10 - Oceľová konštrukcia </t>
  </si>
  <si>
    <t>PSV - Práce a dodávky PSV</t>
  </si>
  <si>
    <t xml:space="preserve">    721 - Zdravotechnika - vnútorná kanalizácia</t>
  </si>
  <si>
    <t xml:space="preserve">    764 - Konštrukcie klampiarske</t>
  </si>
  <si>
    <t xml:space="preserve">    767 - Konštrukcie doplnkové kovové</t>
  </si>
  <si>
    <t xml:space="preserve">    771 - Podlahy z dlaždíc</t>
  </si>
  <si>
    <t xml:space="preserve">    783 - Nátery</t>
  </si>
  <si>
    <t xml:space="preserve">    772 - Obklad bet. dosiek s odkvapnicou 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</si>
  <si>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</si>
  <si>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</si>
  <si>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</si>
  <si>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</si>
  <si>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</si>
  <si>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</si>
  <si>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</si>
  <si>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</si>
  <si>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</si>
  <si>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</si>
  <si>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</si>
  <si>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</si>
  <si>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</si>
  <si>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</si>
  <si>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</si>
  <si>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</si>
  <si>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</si>
  <si>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</si>
  <si>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</t>
  </si>
  <si>
    <t>Výkop jamy a ryhy v obmedzenom priestore horn. tr.3 ručne</t>
  </si>
  <si>
    <t>m3</t>
  </si>
  <si>
    <t>4</t>
  </si>
  <si>
    <t>2</t>
  </si>
  <si>
    <t>87237255</t>
  </si>
  <si>
    <t>VV</t>
  </si>
  <si>
    <t>3,14*0,6*0,6*1,5</t>
  </si>
  <si>
    <t>1,696*1,2 'Přepočítané koeficientom množstva</t>
  </si>
  <si>
    <t>162201101</t>
  </si>
  <si>
    <t>Vodorovné premiestnenie výkopku z horniny 1-4 do 20m</t>
  </si>
  <si>
    <t>-2122948136</t>
  </si>
  <si>
    <t>3</t>
  </si>
  <si>
    <t>162501102</t>
  </si>
  <si>
    <t>Vodorovné premiestnenie výkopku po spevnenej ceste z horniny tr.1-4, do 100 m3 na vzdialenosť do 3000 m</t>
  </si>
  <si>
    <t>-1580105677</t>
  </si>
  <si>
    <t>162501105</t>
  </si>
  <si>
    <t>Vodorovné premiestnenie výkopku po spevnenej ceste z horniny tr.1-4, do 100 m3, príplatok k cene za každých ďalšich a začatých 1000 m</t>
  </si>
  <si>
    <t>1438553348</t>
  </si>
  <si>
    <t>2,035*10 'Přepočítané koeficientom množstva</t>
  </si>
  <si>
    <t>5</t>
  </si>
  <si>
    <t>167101101</t>
  </si>
  <si>
    <t>Nakladanie neuľahnutého výkopku z hornín tr.1-4 do 100 m3</t>
  </si>
  <si>
    <t>853186387</t>
  </si>
  <si>
    <t>6</t>
  </si>
  <si>
    <t>171201201</t>
  </si>
  <si>
    <t>Uloženie sypaniny na skládky do 100 m3</t>
  </si>
  <si>
    <t>-802258027</t>
  </si>
  <si>
    <t>7</t>
  </si>
  <si>
    <t>171209002</t>
  </si>
  <si>
    <t>Poplatok za skladovanie - zemina a kamenivo (17 05) ostatné</t>
  </si>
  <si>
    <t>t</t>
  </si>
  <si>
    <t>-1078411320</t>
  </si>
  <si>
    <t>2,035*1,6 'Přepočítané koeficientom množstva</t>
  </si>
  <si>
    <t>Zakladanie</t>
  </si>
  <si>
    <t>8</t>
  </si>
  <si>
    <t>211571102</t>
  </si>
  <si>
    <t xml:space="preserve">Filtračná vrstva zo štrkopiesku triedeného </t>
  </si>
  <si>
    <t>1951770375</t>
  </si>
  <si>
    <t>9</t>
  </si>
  <si>
    <t>211971122</t>
  </si>
  <si>
    <t>Zhotov. oplášt. výplne z geotext. v ryhe alebo v záreze pri rozvinutej šírke opláštenia nad 2, 5 m</t>
  </si>
  <si>
    <t>m2</t>
  </si>
  <si>
    <t>-1401088324</t>
  </si>
  <si>
    <t>2*3,14*0,6*1,5+3,14*0,6*0,6*2</t>
  </si>
  <si>
    <t>7,913*1,5 'Přepočítané koeficientom množstva</t>
  </si>
  <si>
    <t>10</t>
  </si>
  <si>
    <t>M</t>
  </si>
  <si>
    <t>693110003000</t>
  </si>
  <si>
    <t>Geotextília polypropylénová PK-NONTEX PP 300, šxl 2-6x50 m, netkaná, TECHNICKE TEXTILIE PKTT</t>
  </si>
  <si>
    <t>1306413988</t>
  </si>
  <si>
    <t>7,913*2 'Přepočítané koeficientom množstva</t>
  </si>
  <si>
    <t>Zvislé a kompletné konštrukcie</t>
  </si>
  <si>
    <t>11</t>
  </si>
  <si>
    <t>312234510</t>
  </si>
  <si>
    <t>Murivo výplňové (m3) z tehál pálených POROTHERM 30 KOMBI P 12 na pero a drážku, na maltu POROTHERM MM 50 (300x250x238)</t>
  </si>
  <si>
    <t>1869012778</t>
  </si>
  <si>
    <t>5,15*0,3*0,95</t>
  </si>
  <si>
    <t>12</t>
  </si>
  <si>
    <t>317324131</t>
  </si>
  <si>
    <t xml:space="preserve">Stužujúce vence zo železobetónu </t>
  </si>
  <si>
    <t>1872970640</t>
  </si>
  <si>
    <t>5,15*0,3*0,20</t>
  </si>
  <si>
    <t>13</t>
  </si>
  <si>
    <t>417361821</t>
  </si>
  <si>
    <t>Výstuž stužujúcich pásov a vencov z betonárskej ocele 10505</t>
  </si>
  <si>
    <t>-1957950211</t>
  </si>
  <si>
    <t>0,309*0,1 'Přepočítané koeficientom množstva</t>
  </si>
  <si>
    <t>Vodorovné konštrukcie</t>
  </si>
  <si>
    <t>14</t>
  </si>
  <si>
    <t>417351115</t>
  </si>
  <si>
    <t>Debnenie bočníc stužujúcich pásov a vencov vrátane vzpier zhotovenie</t>
  </si>
  <si>
    <t>-668218179</t>
  </si>
  <si>
    <t>5,15*0,3*2</t>
  </si>
  <si>
    <t>15</t>
  </si>
  <si>
    <t>417351116</t>
  </si>
  <si>
    <t>Debnenie bočníc stužujúcich pásov a vencov vrátane vzpier odstránenie</t>
  </si>
  <si>
    <t>306250635</t>
  </si>
  <si>
    <t>Úpravy povrchov, podlahy, osadenie</t>
  </si>
  <si>
    <t>16</t>
  </si>
  <si>
    <t>622466115.1</t>
  </si>
  <si>
    <t>Príprava vonkajšieho podkladu, penetračný náter Baumit BetonKontakt</t>
  </si>
  <si>
    <t>969932105</t>
  </si>
  <si>
    <t>17</t>
  </si>
  <si>
    <t>632450472</t>
  </si>
  <si>
    <t>Cementový spádový poter CEMIX, ozn. 080, triedy CT-C30-F6, hr. 80 mm</t>
  </si>
  <si>
    <t>-1411969932</t>
  </si>
  <si>
    <t>18</t>
  </si>
  <si>
    <t>622466111</t>
  </si>
  <si>
    <t>Príprava vonkajšieho podkladu stien BAUMIT, cementový Prednástrek (Baumit Vorspritzer 2 mm), ručné nanášanie</t>
  </si>
  <si>
    <t>704144825</t>
  </si>
  <si>
    <t>5,15*0,95*2</t>
  </si>
  <si>
    <t>19</t>
  </si>
  <si>
    <t>622466135</t>
  </si>
  <si>
    <t>Vonkajšia omietka stien BAUMIT, vápennocementová, strojné miešanie, ručné nanášanie, Jadrová omietka (GrobPutz), hr. 20 mm</t>
  </si>
  <si>
    <t>664042172</t>
  </si>
  <si>
    <t>622466184</t>
  </si>
  <si>
    <t>Vonkajšia omietka stien štuková BAUMIT, strojné miešanie, ručné nanášanie, VivaRenova, hr. 3 mm</t>
  </si>
  <si>
    <t>-552971430</t>
  </si>
  <si>
    <t>Ostatné konštrukcie a práce-búranie</t>
  </si>
  <si>
    <t>21</t>
  </si>
  <si>
    <t>935114512.1</t>
  </si>
  <si>
    <t xml:space="preserve">Výkop ryhy pre žľab, vyhotovenie štrkového lôžka, vyhotovenie bet.lôžka+bočných podpier (obetónoevnie žlabu)  </t>
  </si>
  <si>
    <t>m</t>
  </si>
  <si>
    <t>721255598</t>
  </si>
  <si>
    <t>22</t>
  </si>
  <si>
    <t>935114512</t>
  </si>
  <si>
    <t>Osadenie odvodňovacieho betónového žľabu štandardného BG vnútornej šírky 100 mm a s roštom triedy B 125</t>
  </si>
  <si>
    <t>-2050097662</t>
  </si>
  <si>
    <t>23</t>
  </si>
  <si>
    <t>592270026800</t>
  </si>
  <si>
    <t>Odvodňovací žľab štandardný BG NW 100, č. 0, dĺžky 1 m, výšky 175 mm, bez spádu, betónový, HYDRO BG</t>
  </si>
  <si>
    <t>ks</t>
  </si>
  <si>
    <t>215405121</t>
  </si>
  <si>
    <t>24</t>
  </si>
  <si>
    <t>592270027200</t>
  </si>
  <si>
    <t>Mriežkový rošt NW 100, lxšxhr 1000x140x40 mm, rozmer štrbiny MW 30x30 mm, triedy B 125, pozinkovaný, pre štandardné žľaby, HYDRO BG</t>
  </si>
  <si>
    <t>702410139</t>
  </si>
  <si>
    <t>25</t>
  </si>
  <si>
    <t>592270030300</t>
  </si>
  <si>
    <t>Čelná stena BG NW 100, bez nátrubku, betónová, HYDRO BG</t>
  </si>
  <si>
    <t>831097492</t>
  </si>
  <si>
    <t>26</t>
  </si>
  <si>
    <t>952901411</t>
  </si>
  <si>
    <t xml:space="preserve">Vyčistenie ostatných objektov </t>
  </si>
  <si>
    <t>-2057517606</t>
  </si>
  <si>
    <t>27</t>
  </si>
  <si>
    <t>962032231</t>
  </si>
  <si>
    <t>Búranie muriva alebo vybúranie otvorov plochy nad 4 m2 nadzákladového z tehál pálených, vápenopieskových, cementových na maltu,  -1,90500t</t>
  </si>
  <si>
    <t>377654749</t>
  </si>
  <si>
    <t>0,8*0,3*1,0</t>
  </si>
  <si>
    <t>28</t>
  </si>
  <si>
    <t>965043341</t>
  </si>
  <si>
    <t>Búranie podkladov pod dlažby, liatych dlažieb a mazanín,betón s poterom,teracom hr.do 100 mm, plochy nad 4 m2  -2,20000t</t>
  </si>
  <si>
    <t>-188972958</t>
  </si>
  <si>
    <t>61*0,08</t>
  </si>
  <si>
    <t>29</t>
  </si>
  <si>
    <t>965081812</t>
  </si>
  <si>
    <t>Búranie dlažieb, z kamen., cement., terazzových, čadičových alebo keramických, hr. nad 10 mm,  -0,06500t</t>
  </si>
  <si>
    <t>1870223512</t>
  </si>
  <si>
    <t>30</t>
  </si>
  <si>
    <t>000700051.1</t>
  </si>
  <si>
    <t xml:space="preserve">Odloženie betónových kvetináčov  </t>
  </si>
  <si>
    <t xml:space="preserve">hod </t>
  </si>
  <si>
    <t>1024</t>
  </si>
  <si>
    <t>623114173</t>
  </si>
  <si>
    <t>31</t>
  </si>
  <si>
    <t>979082111</t>
  </si>
  <si>
    <t>Vnútrostavenisková doprava sutiny a vybúraných hmôt do 10 m</t>
  </si>
  <si>
    <t>-2104665568</t>
  </si>
  <si>
    <t>32</t>
  </si>
  <si>
    <t>979081111</t>
  </si>
  <si>
    <t>Odvoz sutiny a vybúraných hmôt na skládku do 1 km</t>
  </si>
  <si>
    <t>-1413135713</t>
  </si>
  <si>
    <t>33</t>
  </si>
  <si>
    <t>979081121</t>
  </si>
  <si>
    <t>Odvoz sutiny a vybúraných hmôt na skládku za každý ďalší 1 km</t>
  </si>
  <si>
    <t>-1093839262</t>
  </si>
  <si>
    <t>15,158*15 'Přepočítané koeficientom množstva</t>
  </si>
  <si>
    <t>34</t>
  </si>
  <si>
    <t>979089012</t>
  </si>
  <si>
    <t>Poplatok za skladovanie - betón, tehly, dlaždice (17 01) ostatné</t>
  </si>
  <si>
    <t>-605164516</t>
  </si>
  <si>
    <t>99</t>
  </si>
  <si>
    <t>Presun hmôt HSV</t>
  </si>
  <si>
    <t>35</t>
  </si>
  <si>
    <t>999281111</t>
  </si>
  <si>
    <t>Presun hmôt pre opravy a údržbu objektov vrátane vonkajších plášťov výšky do 25 m</t>
  </si>
  <si>
    <t>2011926676</t>
  </si>
  <si>
    <t>x10</t>
  </si>
  <si>
    <t xml:space="preserve">Oceľová konštrukcia </t>
  </si>
  <si>
    <t>36</t>
  </si>
  <si>
    <t>001</t>
  </si>
  <si>
    <t xml:space="preserve">Príprava oceľovej konštrukcie </t>
  </si>
  <si>
    <t>kg</t>
  </si>
  <si>
    <t>512</t>
  </si>
  <si>
    <t>-2127087814</t>
  </si>
  <si>
    <t>"1 - 2xU160" (1*10+0,4+1,25*4+1+1*2+0,5*2+1*4+4,7+1,1)*37,68</t>
  </si>
  <si>
    <t>"2 - JKL160x120x4"(0,4+2,8+0,4+1,1+2,45+0,4+4,3+0,4+5,05+0,4+5,8+4,7*6)*17,08</t>
  </si>
  <si>
    <t>"3 - JKL120x120x4"3,07*14,25*12</t>
  </si>
  <si>
    <t>"4 - JKL60x60x3"(5,465*2+6,2*2+3+2,5+3,35*2+3,45*6)*5,19</t>
  </si>
  <si>
    <t>"doplnky 5% (kotevná platňa, oc. prívarky pri odkvape a pod.)"(1100,26+883,04+524,97+291,83)*0,05</t>
  </si>
  <si>
    <t>37</t>
  </si>
  <si>
    <t>002</t>
  </si>
  <si>
    <t>Osadenie oceľovej konštrukcie</t>
  </si>
  <si>
    <t>-1255023334</t>
  </si>
  <si>
    <t>38</t>
  </si>
  <si>
    <t>134003</t>
  </si>
  <si>
    <t xml:space="preserve">Oc. materiál </t>
  </si>
  <si>
    <t>-682834424</t>
  </si>
  <si>
    <t>2940,101*1,08 'Přepočítané koeficientom množstva</t>
  </si>
  <si>
    <t>39</t>
  </si>
  <si>
    <t>005</t>
  </si>
  <si>
    <t xml:space="preserve">kotvenie pätiek na chemickú kotvu </t>
  </si>
  <si>
    <t>1024965292</t>
  </si>
  <si>
    <t>12*2</t>
  </si>
  <si>
    <t>PSV</t>
  </si>
  <si>
    <t>Práce a dodávky PSV</t>
  </si>
  <si>
    <t>721</t>
  </si>
  <si>
    <t>Zdravotechnika - vnútorná kanalizácia</t>
  </si>
  <si>
    <t>40</t>
  </si>
  <si>
    <t>721242130</t>
  </si>
  <si>
    <t>Montáž lapača strešných splavenín plastového z PP s kĺbom, lapacím košom a zápachovou uzávierkou DN 110/125</t>
  </si>
  <si>
    <t>1784611141</t>
  </si>
  <si>
    <t>41</t>
  </si>
  <si>
    <t>286630056150</t>
  </si>
  <si>
    <t>Lapač strešných naplavenín HL600NG, DN 110/125 s kĺbom na odtoku, lapačom nečistôt, protizápachovou nezámrznou klapkou, čistiacim krytom, pohľadové diely z liatiny</t>
  </si>
  <si>
    <t>-1879604726</t>
  </si>
  <si>
    <t>42</t>
  </si>
  <si>
    <t>998721201</t>
  </si>
  <si>
    <t>Presun hmôt pre vnútornú kanalizáciu v objektoch výšky do 6 m</t>
  </si>
  <si>
    <t>%</t>
  </si>
  <si>
    <t>678982041</t>
  </si>
  <si>
    <t>764</t>
  </si>
  <si>
    <t>Konštrukcie klampiarske</t>
  </si>
  <si>
    <t>43</t>
  </si>
  <si>
    <t>764333530</t>
  </si>
  <si>
    <t>Lemovanie z hliníkového farebného Al plechu, múrov na plochých strechách r.š. 330 mm</t>
  </si>
  <si>
    <t>812861754</t>
  </si>
  <si>
    <t>1,2+1,04*6</t>
  </si>
  <si>
    <t>44</t>
  </si>
  <si>
    <t>764352613</t>
  </si>
  <si>
    <t>Zvodové rúry z hliníkového farebného Al plechu, kruhové priemer 120 mm</t>
  </si>
  <si>
    <t>-307016995</t>
  </si>
  <si>
    <t>45</t>
  </si>
  <si>
    <t>764352813</t>
  </si>
  <si>
    <t>Žľaby z hliníkového farebného Al plechu, pododkvapové polkruhové r.š. 330 mm</t>
  </si>
  <si>
    <t>-1126412393</t>
  </si>
  <si>
    <t>5,15+8,25</t>
  </si>
  <si>
    <t>46</t>
  </si>
  <si>
    <t>764322420</t>
  </si>
  <si>
    <t>Oplechovanie z hliníkového farebného Al plechu, odkvapov na strechách s tvrdou krytinou r.š. 330 mm</t>
  </si>
  <si>
    <t>-1273942069</t>
  </si>
  <si>
    <t>47</t>
  </si>
  <si>
    <t>764391720</t>
  </si>
  <si>
    <t>Záveterná lišta z hliníkového farebného Al plechu, r.š. 330 mm</t>
  </si>
  <si>
    <t>318650796</t>
  </si>
  <si>
    <t>3,125+6,17+5,565</t>
  </si>
  <si>
    <t>48</t>
  </si>
  <si>
    <t>764410880</t>
  </si>
  <si>
    <t>Demontáž oplechovania parapetov rš od 400 do 600 mm,  -0,00287t</t>
  </si>
  <si>
    <t>1386464419</t>
  </si>
  <si>
    <t>0,8+5,87+3,215+5,565</t>
  </si>
  <si>
    <t>49</t>
  </si>
  <si>
    <t>998764201</t>
  </si>
  <si>
    <t>Presun hmôt pre konštrukcie klampiarske v objektoch výšky do 6 m</t>
  </si>
  <si>
    <t>1619493179</t>
  </si>
  <si>
    <t>767</t>
  </si>
  <si>
    <t>Konštrukcie doplnkové kovové</t>
  </si>
  <si>
    <t>50</t>
  </si>
  <si>
    <t>767340015.1</t>
  </si>
  <si>
    <t>Montáž krytiny do pultu kotvenej</t>
  </si>
  <si>
    <t>-218306939</t>
  </si>
  <si>
    <t>61*1,1 'Přepočítané koeficientom množstva</t>
  </si>
  <si>
    <t>51</t>
  </si>
  <si>
    <t>553580000900</t>
  </si>
  <si>
    <t xml:space="preserve">Strešná krytina polykarbonát, spojovacie/krycie lišty, kotevný materiál </t>
  </si>
  <si>
    <t>1285651966</t>
  </si>
  <si>
    <t>52</t>
  </si>
  <si>
    <t>767340015.2</t>
  </si>
  <si>
    <t>Prekrytie voľných strán prístreška PE plachou</t>
  </si>
  <si>
    <t>kpl</t>
  </si>
  <si>
    <t>524460728</t>
  </si>
  <si>
    <t>53</t>
  </si>
  <si>
    <t>998767201</t>
  </si>
  <si>
    <t>Presun hmôt pre kovové stavebné doplnkové konštrukcie v objektoch výšky do 6 m</t>
  </si>
  <si>
    <t>436625362</t>
  </si>
  <si>
    <t>771</t>
  </si>
  <si>
    <t>Podlahy z dlaždíc</t>
  </si>
  <si>
    <t>54</t>
  </si>
  <si>
    <t>771576136</t>
  </si>
  <si>
    <t xml:space="preserve">Montáž podláh z dlaždíc do tmelu flexibilného mrazuvzdorného veľ. 600 x 600 mm, vrát. soklíka </t>
  </si>
  <si>
    <t>36557728</t>
  </si>
  <si>
    <t>61*1,05</t>
  </si>
  <si>
    <t>55</t>
  </si>
  <si>
    <t>597740003900</t>
  </si>
  <si>
    <t xml:space="preserve">Dlaždice kalibrované Gres 600x600mm, vrát. soklíka </t>
  </si>
  <si>
    <t>789198400</t>
  </si>
  <si>
    <t>64,05*1,07 'Přepočítané koeficientom množstva</t>
  </si>
  <si>
    <t>56</t>
  </si>
  <si>
    <t>998771201</t>
  </si>
  <si>
    <t>Presun hmôt pre podlahy z dlaždíc v objektoch výšky do 6m</t>
  </si>
  <si>
    <t>1083529766</t>
  </si>
  <si>
    <t>783</t>
  </si>
  <si>
    <t>Nátery</t>
  </si>
  <si>
    <t>57</t>
  </si>
  <si>
    <t>783172517</t>
  </si>
  <si>
    <t>Nátery oceľ.konštr. polyuretánové základný.- 35μm</t>
  </si>
  <si>
    <t>-538555608</t>
  </si>
  <si>
    <t>"1 - 2xU160" (1*10+0,4+1,25*4+1+1*2+0,5*2+1*4+4,7+1,1)*(0,13+0,16)*2</t>
  </si>
  <si>
    <t>"2 - JKL160x120x4"(0,4+2,8+0,4+1,1+2,45+0,4+4,3+0,4+5,05+0,4+5,8+4,7*6)*(0,16+0,12)*2</t>
  </si>
  <si>
    <t>"3 - JKL120x120x4"3,07*12*(0,12*4)</t>
  </si>
  <si>
    <t>"4 - JKL60x60x3"(5,465*2+6,2*2+3+2,5+3,35*2+3,45*6)*(0,06*4)</t>
  </si>
  <si>
    <t>58</t>
  </si>
  <si>
    <t>783172510</t>
  </si>
  <si>
    <t>Nátery oceľ.konštr. polyuretánové dvojnásobné - 140μm</t>
  </si>
  <si>
    <t>-816740955</t>
  </si>
  <si>
    <t>59</t>
  </si>
  <si>
    <t>784418012</t>
  </si>
  <si>
    <t xml:space="preserve">Zakrývanie podláh </t>
  </si>
  <si>
    <t>-1131099703</t>
  </si>
  <si>
    <t>61*1,3 'Přepočítané koeficientom množstva</t>
  </si>
  <si>
    <t>60</t>
  </si>
  <si>
    <t>941955001</t>
  </si>
  <si>
    <t>Lešenie ľahké pracovné pomocné, s výškou lešeňovej podlahy do 1,20 m</t>
  </si>
  <si>
    <t>1426614355</t>
  </si>
  <si>
    <t>772</t>
  </si>
  <si>
    <t xml:space="preserve">Obklad bet. dosiek s odkvapnicou </t>
  </si>
  <si>
    <t>61</t>
  </si>
  <si>
    <t>772506150.1</t>
  </si>
  <si>
    <t xml:space="preserve">Kladenie bet. parapených dosiek s odkvapnicou </t>
  </si>
  <si>
    <t>122263309</t>
  </si>
  <si>
    <t>6+5,15+3,25+5,6</t>
  </si>
  <si>
    <t>62</t>
  </si>
  <si>
    <t>592410000300.1</t>
  </si>
  <si>
    <t xml:space="preserve">Bet. doska s odkvapnicou </t>
  </si>
  <si>
    <t>1629436897</t>
  </si>
  <si>
    <t>20*1,04 'Přepočítané koeficientom množstva</t>
  </si>
  <si>
    <t>63</t>
  </si>
  <si>
    <t>998772201</t>
  </si>
  <si>
    <t>Presun hmôt v objektoch výšky do 6 m</t>
  </si>
  <si>
    <t>-652482846</t>
  </si>
  <si>
    <t>VRN</t>
  </si>
  <si>
    <t>Vedľajšie rozpočtové náklady</t>
  </si>
  <si>
    <t>64</t>
  </si>
  <si>
    <t>000700011</t>
  </si>
  <si>
    <t xml:space="preserve">Mimostavenisková doprava </t>
  </si>
  <si>
    <t>eur</t>
  </si>
  <si>
    <t>1949809399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</si>
</sst>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1:74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73" t="s">
        <v>13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0"/>
      <c r="AQ5" s="20"/>
      <c r="AR5" s="18"/>
      <c r="BE5" s="242" t="s">
        <v>14</v>
      </c>
      <c r="BS5" s="15" t="s">
        <v>6</v>
      </c>
    </row>
    <row r="6" spans="1:74" s="1" customFormat="1" ht="36.950000000000003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75" t="s">
        <v>16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0"/>
      <c r="AQ6" s="20"/>
      <c r="AR6" s="18"/>
      <c r="BE6" s="243"/>
      <c r="BS6" s="15" t="s">
        <v>6</v>
      </c>
    </row>
    <row r="7" spans="1:74" s="1" customFormat="1" ht="12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18</v>
      </c>
      <c r="AL7" s="20"/>
      <c r="AM7" s="20"/>
      <c r="AN7" s="25" t="s">
        <v>1</v>
      </c>
      <c r="AO7" s="20"/>
      <c r="AP7" s="20"/>
      <c r="AQ7" s="20"/>
      <c r="AR7" s="18"/>
      <c r="BE7" s="243"/>
      <c r="BS7" s="15" t="s">
        <v>6</v>
      </c>
    </row>
    <row r="8" spans="1:74" s="1" customFormat="1" ht="12" customHeight="1">
      <c r="B8" s="19"/>
      <c r="C8" s="20"/>
      <c r="D8" s="27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21</v>
      </c>
      <c r="AL8" s="20"/>
      <c r="AM8" s="20"/>
      <c r="AN8" s="28" t="s">
        <v>22</v>
      </c>
      <c r="AO8" s="20"/>
      <c r="AP8" s="20"/>
      <c r="AQ8" s="20"/>
      <c r="AR8" s="18"/>
      <c r="BE8" s="243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3"/>
      <c r="BS9" s="15" t="s">
        <v>6</v>
      </c>
    </row>
    <row r="10" spans="1:74" s="1" customFormat="1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43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43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3"/>
      <c r="BS12" s="15" t="s">
        <v>6</v>
      </c>
    </row>
    <row r="13" spans="1:74" s="1" customFormat="1" ht="12" customHeight="1">
      <c r="B13" s="19"/>
      <c r="C13" s="20"/>
      <c r="D13" s="27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27</v>
      </c>
      <c r="AO13" s="20"/>
      <c r="AP13" s="20"/>
      <c r="AQ13" s="20"/>
      <c r="AR13" s="18"/>
      <c r="BE13" s="243"/>
      <c r="BS13" s="15" t="s">
        <v>6</v>
      </c>
    </row>
    <row r="14" spans="1:74" ht="12.75">
      <c r="B14" s="19"/>
      <c r="C14" s="20"/>
      <c r="D14" s="20"/>
      <c r="E14" s="276" t="s">
        <v>27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" t="s">
        <v>25</v>
      </c>
      <c r="AL14" s="20"/>
      <c r="AM14" s="20"/>
      <c r="AN14" s="29" t="s">
        <v>27</v>
      </c>
      <c r="AO14" s="20"/>
      <c r="AP14" s="20"/>
      <c r="AQ14" s="20"/>
      <c r="AR14" s="18"/>
      <c r="BE14" s="243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3"/>
      <c r="BS15" s="15" t="s">
        <v>4</v>
      </c>
    </row>
    <row r="16" spans="1:74" s="1" customFormat="1" ht="12" customHeight="1">
      <c r="B16" s="19"/>
      <c r="C16" s="20"/>
      <c r="D16" s="27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43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43"/>
      <c r="BS17" s="15" t="s">
        <v>30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3"/>
      <c r="BS18" s="15" t="s">
        <v>6</v>
      </c>
    </row>
    <row r="19" spans="1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43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20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43"/>
      <c r="BS20" s="15" t="s">
        <v>30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3"/>
    </row>
    <row r="22" spans="1:71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3"/>
    </row>
    <row r="23" spans="1:71" s="1" customFormat="1" ht="16.5" customHeight="1">
      <c r="B23" s="19"/>
      <c r="C23" s="20"/>
      <c r="D23" s="20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0"/>
      <c r="AP23" s="20"/>
      <c r="AQ23" s="20"/>
      <c r="AR23" s="18"/>
      <c r="BE23" s="243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3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3"/>
    </row>
    <row r="26" spans="1:71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5">
        <f>ROUND(AG94,2)</f>
        <v>0</v>
      </c>
      <c r="AL26" s="246"/>
      <c r="AM26" s="246"/>
      <c r="AN26" s="246"/>
      <c r="AO26" s="246"/>
      <c r="AP26" s="34"/>
      <c r="AQ26" s="34"/>
      <c r="AR26" s="37"/>
      <c r="BE26" s="243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3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9" t="s">
        <v>34</v>
      </c>
      <c r="M28" s="279"/>
      <c r="N28" s="279"/>
      <c r="O28" s="279"/>
      <c r="P28" s="279"/>
      <c r="Q28" s="34"/>
      <c r="R28" s="34"/>
      <c r="S28" s="34"/>
      <c r="T28" s="34"/>
      <c r="U28" s="34"/>
      <c r="V28" s="34"/>
      <c r="W28" s="279" t="s">
        <v>35</v>
      </c>
      <c r="X28" s="279"/>
      <c r="Y28" s="279"/>
      <c r="Z28" s="279"/>
      <c r="AA28" s="279"/>
      <c r="AB28" s="279"/>
      <c r="AC28" s="279"/>
      <c r="AD28" s="279"/>
      <c r="AE28" s="279"/>
      <c r="AF28" s="34"/>
      <c r="AG28" s="34"/>
      <c r="AH28" s="34"/>
      <c r="AI28" s="34"/>
      <c r="AJ28" s="34"/>
      <c r="AK28" s="279" t="s">
        <v>36</v>
      </c>
      <c r="AL28" s="279"/>
      <c r="AM28" s="279"/>
      <c r="AN28" s="279"/>
      <c r="AO28" s="279"/>
      <c r="AP28" s="34"/>
      <c r="AQ28" s="34"/>
      <c r="AR28" s="37"/>
      <c r="BE28" s="243"/>
    </row>
    <row r="29" spans="1:71" s="3" customFormat="1" ht="14.45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80">
        <v>0.2</v>
      </c>
      <c r="M29" s="241"/>
      <c r="N29" s="241"/>
      <c r="O29" s="241"/>
      <c r="P29" s="241"/>
      <c r="Q29" s="39"/>
      <c r="R29" s="39"/>
      <c r="S29" s="39"/>
      <c r="T29" s="39"/>
      <c r="U29" s="39"/>
      <c r="V29" s="39"/>
      <c r="W29" s="240">
        <f>ROUND(AZ94, 2)</f>
        <v>0</v>
      </c>
      <c r="X29" s="241"/>
      <c r="Y29" s="241"/>
      <c r="Z29" s="241"/>
      <c r="AA29" s="241"/>
      <c r="AB29" s="241"/>
      <c r="AC29" s="241"/>
      <c r="AD29" s="241"/>
      <c r="AE29" s="241"/>
      <c r="AF29" s="39"/>
      <c r="AG29" s="39"/>
      <c r="AH29" s="39"/>
      <c r="AI29" s="39"/>
      <c r="AJ29" s="39"/>
      <c r="AK29" s="240">
        <f>ROUND(AV94, 2)</f>
        <v>0</v>
      </c>
      <c r="AL29" s="241"/>
      <c r="AM29" s="241"/>
      <c r="AN29" s="241"/>
      <c r="AO29" s="241"/>
      <c r="AP29" s="39"/>
      <c r="AQ29" s="39"/>
      <c r="AR29" s="40"/>
      <c r="BE29" s="244"/>
    </row>
    <row r="30" spans="1:71" s="3" customFormat="1" ht="14.45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80">
        <v>0.2</v>
      </c>
      <c r="M30" s="241"/>
      <c r="N30" s="241"/>
      <c r="O30" s="241"/>
      <c r="P30" s="241"/>
      <c r="Q30" s="39"/>
      <c r="R30" s="39"/>
      <c r="S30" s="39"/>
      <c r="T30" s="39"/>
      <c r="U30" s="39"/>
      <c r="V30" s="39"/>
      <c r="W30" s="240">
        <f>ROUND(BA94, 2)</f>
        <v>0</v>
      </c>
      <c r="X30" s="241"/>
      <c r="Y30" s="241"/>
      <c r="Z30" s="241"/>
      <c r="AA30" s="241"/>
      <c r="AB30" s="241"/>
      <c r="AC30" s="241"/>
      <c r="AD30" s="241"/>
      <c r="AE30" s="241"/>
      <c r="AF30" s="39"/>
      <c r="AG30" s="39"/>
      <c r="AH30" s="39"/>
      <c r="AI30" s="39"/>
      <c r="AJ30" s="39"/>
      <c r="AK30" s="240">
        <f>ROUND(AW94, 2)</f>
        <v>0</v>
      </c>
      <c r="AL30" s="241"/>
      <c r="AM30" s="241"/>
      <c r="AN30" s="241"/>
      <c r="AO30" s="241"/>
      <c r="AP30" s="39"/>
      <c r="AQ30" s="39"/>
      <c r="AR30" s="40"/>
      <c r="BE30" s="244"/>
    </row>
    <row r="31" spans="1:71" s="3" customFormat="1" ht="14.45" hidden="1" customHeight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80">
        <v>0.2</v>
      </c>
      <c r="M31" s="241"/>
      <c r="N31" s="241"/>
      <c r="O31" s="241"/>
      <c r="P31" s="241"/>
      <c r="Q31" s="39"/>
      <c r="R31" s="39"/>
      <c r="S31" s="39"/>
      <c r="T31" s="39"/>
      <c r="U31" s="39"/>
      <c r="V31" s="39"/>
      <c r="W31" s="240">
        <f>ROUND(BB94, 2)</f>
        <v>0</v>
      </c>
      <c r="X31" s="241"/>
      <c r="Y31" s="241"/>
      <c r="Z31" s="241"/>
      <c r="AA31" s="241"/>
      <c r="AB31" s="241"/>
      <c r="AC31" s="241"/>
      <c r="AD31" s="241"/>
      <c r="AE31" s="241"/>
      <c r="AF31" s="39"/>
      <c r="AG31" s="39"/>
      <c r="AH31" s="39"/>
      <c r="AI31" s="39"/>
      <c r="AJ31" s="39"/>
      <c r="AK31" s="240">
        <v>0</v>
      </c>
      <c r="AL31" s="241"/>
      <c r="AM31" s="241"/>
      <c r="AN31" s="241"/>
      <c r="AO31" s="241"/>
      <c r="AP31" s="39"/>
      <c r="AQ31" s="39"/>
      <c r="AR31" s="40"/>
      <c r="BE31" s="244"/>
    </row>
    <row r="32" spans="1:71" s="3" customFormat="1" ht="14.45" hidden="1" customHeight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80">
        <v>0.2</v>
      </c>
      <c r="M32" s="241"/>
      <c r="N32" s="241"/>
      <c r="O32" s="241"/>
      <c r="P32" s="241"/>
      <c r="Q32" s="39"/>
      <c r="R32" s="39"/>
      <c r="S32" s="39"/>
      <c r="T32" s="39"/>
      <c r="U32" s="39"/>
      <c r="V32" s="39"/>
      <c r="W32" s="240">
        <f>ROUND(BC94, 2)</f>
        <v>0</v>
      </c>
      <c r="X32" s="241"/>
      <c r="Y32" s="241"/>
      <c r="Z32" s="241"/>
      <c r="AA32" s="241"/>
      <c r="AB32" s="241"/>
      <c r="AC32" s="241"/>
      <c r="AD32" s="241"/>
      <c r="AE32" s="241"/>
      <c r="AF32" s="39"/>
      <c r="AG32" s="39"/>
      <c r="AH32" s="39"/>
      <c r="AI32" s="39"/>
      <c r="AJ32" s="39"/>
      <c r="AK32" s="240">
        <v>0</v>
      </c>
      <c r="AL32" s="241"/>
      <c r="AM32" s="241"/>
      <c r="AN32" s="241"/>
      <c r="AO32" s="241"/>
      <c r="AP32" s="39"/>
      <c r="AQ32" s="39"/>
      <c r="AR32" s="40"/>
      <c r="BE32" s="244"/>
    </row>
    <row r="33" spans="1:57" s="3" customFormat="1" ht="14.45" hidden="1" customHeight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80">
        <v>0</v>
      </c>
      <c r="M33" s="241"/>
      <c r="N33" s="241"/>
      <c r="O33" s="241"/>
      <c r="P33" s="241"/>
      <c r="Q33" s="39"/>
      <c r="R33" s="39"/>
      <c r="S33" s="39"/>
      <c r="T33" s="39"/>
      <c r="U33" s="39"/>
      <c r="V33" s="39"/>
      <c r="W33" s="240">
        <f>ROUND(BD94, 2)</f>
        <v>0</v>
      </c>
      <c r="X33" s="241"/>
      <c r="Y33" s="241"/>
      <c r="Z33" s="241"/>
      <c r="AA33" s="241"/>
      <c r="AB33" s="241"/>
      <c r="AC33" s="241"/>
      <c r="AD33" s="241"/>
      <c r="AE33" s="241"/>
      <c r="AF33" s="39"/>
      <c r="AG33" s="39"/>
      <c r="AH33" s="39"/>
      <c r="AI33" s="39"/>
      <c r="AJ33" s="39"/>
      <c r="AK33" s="240">
        <v>0</v>
      </c>
      <c r="AL33" s="241"/>
      <c r="AM33" s="241"/>
      <c r="AN33" s="241"/>
      <c r="AO33" s="241"/>
      <c r="AP33" s="39"/>
      <c r="AQ33" s="39"/>
      <c r="AR33" s="40"/>
      <c r="BE33" s="24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3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47" t="s">
        <v>45</v>
      </c>
      <c r="Y35" s="248"/>
      <c r="Z35" s="248"/>
      <c r="AA35" s="248"/>
      <c r="AB35" s="248"/>
      <c r="AC35" s="43"/>
      <c r="AD35" s="43"/>
      <c r="AE35" s="43"/>
      <c r="AF35" s="43"/>
      <c r="AG35" s="43"/>
      <c r="AH35" s="43"/>
      <c r="AI35" s="43"/>
      <c r="AJ35" s="43"/>
      <c r="AK35" s="249">
        <f>SUM(AK26:AK33)</f>
        <v>0</v>
      </c>
      <c r="AL35" s="248"/>
      <c r="AM35" s="248"/>
      <c r="AN35" s="248"/>
      <c r="AO35" s="250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1:57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1:57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90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90" s="2" customFormat="1" ht="24.95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0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0" s="4" customFormat="1" ht="12" customHeight="1">
      <c r="B84" s="56"/>
      <c r="C84" s="27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003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0" s="5" customFormat="1" ht="36.950000000000003" customHeight="1">
      <c r="B85" s="59"/>
      <c r="C85" s="60" t="s">
        <v>15</v>
      </c>
      <c r="D85" s="61"/>
      <c r="E85" s="61"/>
      <c r="F85" s="61"/>
      <c r="G85" s="61"/>
      <c r="H85" s="61"/>
      <c r="I85" s="61"/>
      <c r="J85" s="61"/>
      <c r="K85" s="61"/>
      <c r="L85" s="254" t="str">
        <f>K6</f>
        <v>SOŠ Gastronómie a hotelových služieb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1"/>
      <c r="AQ85" s="61"/>
      <c r="AR85" s="62"/>
    </row>
    <row r="86" spans="1:90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0" s="2" customFormat="1" ht="12" customHeight="1">
      <c r="A87" s="32"/>
      <c r="B87" s="33"/>
      <c r="C87" s="27" t="s">
        <v>19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21</v>
      </c>
      <c r="AJ87" s="34"/>
      <c r="AK87" s="34"/>
      <c r="AL87" s="34"/>
      <c r="AM87" s="256" t="str">
        <f>IF(AN8= "","",AN8)</f>
        <v>16. 12. 2019</v>
      </c>
      <c r="AN87" s="256"/>
      <c r="AO87" s="34"/>
      <c r="AP87" s="34"/>
      <c r="AQ87" s="34"/>
      <c r="AR87" s="37"/>
      <c r="BE87" s="32"/>
    </row>
    <row r="88" spans="1:90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0" s="2" customFormat="1" ht="15.2" customHeight="1">
      <c r="A89" s="32"/>
      <c r="B89" s="33"/>
      <c r="C89" s="27" t="s">
        <v>23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28</v>
      </c>
      <c r="AJ89" s="34"/>
      <c r="AK89" s="34"/>
      <c r="AL89" s="34"/>
      <c r="AM89" s="252" t="str">
        <f>IF(E17="","",E17)</f>
        <v xml:space="preserve">Ing. arch. Kubiš </v>
      </c>
      <c r="AN89" s="253"/>
      <c r="AO89" s="253"/>
      <c r="AP89" s="253"/>
      <c r="AQ89" s="34"/>
      <c r="AR89" s="37"/>
      <c r="AS89" s="257" t="s">
        <v>53</v>
      </c>
      <c r="AT89" s="25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0" s="2" customFormat="1" ht="15.2" customHeight="1">
      <c r="A90" s="32"/>
      <c r="B90" s="33"/>
      <c r="C90" s="27" t="s">
        <v>26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52" t="str">
        <f>IF(E20="","",E20)</f>
        <v xml:space="preserve"> </v>
      </c>
      <c r="AN90" s="253"/>
      <c r="AO90" s="253"/>
      <c r="AP90" s="253"/>
      <c r="AQ90" s="34"/>
      <c r="AR90" s="37"/>
      <c r="AS90" s="259"/>
      <c r="AT90" s="26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0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1"/>
      <c r="AT91" s="26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0" s="2" customFormat="1" ht="29.25" customHeight="1">
      <c r="A92" s="32"/>
      <c r="B92" s="33"/>
      <c r="C92" s="263" t="s">
        <v>54</v>
      </c>
      <c r="D92" s="264"/>
      <c r="E92" s="264"/>
      <c r="F92" s="264"/>
      <c r="G92" s="264"/>
      <c r="H92" s="71"/>
      <c r="I92" s="265" t="s">
        <v>55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56</v>
      </c>
      <c r="AH92" s="264"/>
      <c r="AI92" s="264"/>
      <c r="AJ92" s="264"/>
      <c r="AK92" s="264"/>
      <c r="AL92" s="264"/>
      <c r="AM92" s="264"/>
      <c r="AN92" s="265" t="s">
        <v>57</v>
      </c>
      <c r="AO92" s="264"/>
      <c r="AP92" s="267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90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0" s="6" customFormat="1" ht="32.450000000000003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1">
        <f>ROUND(AG95,2)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72</v>
      </c>
      <c r="BT94" s="89" t="s">
        <v>73</v>
      </c>
      <c r="BV94" s="89" t="s">
        <v>74</v>
      </c>
      <c r="BW94" s="89" t="s">
        <v>5</v>
      </c>
      <c r="BX94" s="89" t="s">
        <v>75</v>
      </c>
      <c r="CL94" s="89" t="s">
        <v>1</v>
      </c>
    </row>
    <row r="95" spans="1:90" s="7" customFormat="1" ht="16.5" customHeight="1">
      <c r="A95" s="90" t="s">
        <v>76</v>
      </c>
      <c r="B95" s="91"/>
      <c r="C95" s="92"/>
      <c r="D95" s="270" t="s">
        <v>13</v>
      </c>
      <c r="E95" s="270"/>
      <c r="F95" s="270"/>
      <c r="G95" s="270"/>
      <c r="H95" s="270"/>
      <c r="I95" s="93"/>
      <c r="J95" s="270" t="s">
        <v>16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'003 - SOŠ Gastronómie a h...'!J28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4" t="s">
        <v>77</v>
      </c>
      <c r="AR95" s="95"/>
      <c r="AS95" s="96">
        <v>0</v>
      </c>
      <c r="AT95" s="97">
        <f>ROUND(SUM(AV95:AW95),2)</f>
        <v>0</v>
      </c>
      <c r="AU95" s="98">
        <f>'003 - SOŠ Gastronómie a h...'!P129</f>
        <v>0</v>
      </c>
      <c r="AV95" s="97">
        <f>'003 - SOŠ Gastronómie a h...'!J31</f>
        <v>0</v>
      </c>
      <c r="AW95" s="97">
        <f>'003 - SOŠ Gastronómie a h...'!J32</f>
        <v>0</v>
      </c>
      <c r="AX95" s="97">
        <f>'003 - SOŠ Gastronómie a h...'!J33</f>
        <v>0</v>
      </c>
      <c r="AY95" s="97">
        <f>'003 - SOŠ Gastronómie a h...'!J34</f>
        <v>0</v>
      </c>
      <c r="AZ95" s="97">
        <f>'003 - SOŠ Gastronómie a h...'!F31</f>
        <v>0</v>
      </c>
      <c r="BA95" s="97">
        <f>'003 - SOŠ Gastronómie a h...'!F32</f>
        <v>0</v>
      </c>
      <c r="BB95" s="97">
        <f>'003 - SOŠ Gastronómie a h...'!F33</f>
        <v>0</v>
      </c>
      <c r="BC95" s="97">
        <f>'003 - SOŠ Gastronómie a h...'!F34</f>
        <v>0</v>
      </c>
      <c r="BD95" s="99">
        <f>'003 - SOŠ Gastronómie a h...'!F35</f>
        <v>0</v>
      </c>
      <c r="BT95" s="100" t="s">
        <v>78</v>
      </c>
      <c r="BU95" s="100" t="s">
        <v>79</v>
      </c>
      <c r="BV95" s="100" t="s">
        <v>74</v>
      </c>
      <c r="BW95" s="100" t="s">
        <v>5</v>
      </c>
      <c r="BX95" s="100" t="s">
        <v>75</v>
      </c>
      <c r="CL95" s="100" t="s">
        <v>1</v>
      </c>
    </row>
    <row r="96" spans="1:90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PwCa2n8ym2y+ADn8N2eXtTXnl5dUBQBloj7/6XZ8Ie44G3Tu0cre5NYuwzasLZ5Xw/ZBSaI9xjpD7aiuMvnSBw==" saltValue="PwsHRKtsJ8xwBjLB7HC277RqF5rwQJllEQnkOC6tUfs9iIP+zzJ2a4cEGtLv7CJOPR5MYEw0IrjbL97zPsKxo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3 - SOŠ Gastronómie a h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73</v>
      </c>
    </row>
    <row r="4" spans="1:46" s="1" customFormat="1" ht="24.95" customHeight="1">
      <c r="B4" s="18"/>
      <c r="D4" s="105" t="s">
        <v>80</v>
      </c>
      <c r="I4" s="101"/>
      <c r="L4" s="18"/>
      <c r="M4" s="106" t="s">
        <v>9</v>
      </c>
      <c r="AT4" s="15" t="s">
        <v>4</v>
      </c>
    </row>
    <row r="5" spans="1:46" s="1" customFormat="1" ht="6.95" customHeight="1">
      <c r="B5" s="18"/>
      <c r="I5" s="101"/>
      <c r="L5" s="18"/>
    </row>
    <row r="6" spans="1:46" s="2" customFormat="1" ht="12" customHeight="1">
      <c r="A6" s="32"/>
      <c r="B6" s="37"/>
      <c r="C6" s="32"/>
      <c r="D6" s="107" t="s">
        <v>15</v>
      </c>
      <c r="E6" s="32"/>
      <c r="F6" s="32"/>
      <c r="G6" s="32"/>
      <c r="H6" s="32"/>
      <c r="I6" s="108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7"/>
      <c r="C7" s="32"/>
      <c r="D7" s="32"/>
      <c r="E7" s="281" t="s">
        <v>16</v>
      </c>
      <c r="F7" s="282"/>
      <c r="G7" s="282"/>
      <c r="H7" s="282"/>
      <c r="I7" s="108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 ht="11.25">
      <c r="A8" s="32"/>
      <c r="B8" s="37"/>
      <c r="C8" s="32"/>
      <c r="D8" s="32"/>
      <c r="E8" s="32"/>
      <c r="F8" s="32"/>
      <c r="G8" s="32"/>
      <c r="H8" s="32"/>
      <c r="I8" s="108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7"/>
      <c r="C9" s="32"/>
      <c r="D9" s="107" t="s">
        <v>17</v>
      </c>
      <c r="E9" s="32"/>
      <c r="F9" s="109" t="s">
        <v>1</v>
      </c>
      <c r="G9" s="32"/>
      <c r="H9" s="32"/>
      <c r="I9" s="110" t="s">
        <v>18</v>
      </c>
      <c r="J9" s="109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07" t="s">
        <v>19</v>
      </c>
      <c r="E10" s="32"/>
      <c r="F10" s="109" t="s">
        <v>20</v>
      </c>
      <c r="G10" s="32"/>
      <c r="H10" s="32"/>
      <c r="I10" s="110" t="s">
        <v>21</v>
      </c>
      <c r="J10" s="111" t="str">
        <f>'Rekapitulácia stavby'!AN8</f>
        <v>16. 12. 2019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108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7" t="s">
        <v>23</v>
      </c>
      <c r="E12" s="32"/>
      <c r="F12" s="32"/>
      <c r="G12" s="32"/>
      <c r="H12" s="32"/>
      <c r="I12" s="110" t="s">
        <v>24</v>
      </c>
      <c r="J12" s="109" t="str">
        <f>IF('Rekapitulácia stavby'!AN10="","",'Rekapitulácia stavby'!AN10)</f>
        <v/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7"/>
      <c r="C13" s="32"/>
      <c r="D13" s="32"/>
      <c r="E13" s="109" t="str">
        <f>IF('Rekapitulácia stavby'!E11="","",'Rekapitulácia stavby'!E11)</f>
        <v xml:space="preserve"> </v>
      </c>
      <c r="F13" s="32"/>
      <c r="G13" s="32"/>
      <c r="H13" s="32"/>
      <c r="I13" s="110" t="s">
        <v>25</v>
      </c>
      <c r="J13" s="109" t="str">
        <f>IF('Rekapitulácia stavby'!AN11="","",'Rekapitulácia stavby'!AN11)</f>
        <v/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108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7"/>
      <c r="C15" s="32"/>
      <c r="D15" s="107" t="s">
        <v>26</v>
      </c>
      <c r="E15" s="32"/>
      <c r="F15" s="32"/>
      <c r="G15" s="32"/>
      <c r="H15" s="32"/>
      <c r="I15" s="110" t="s">
        <v>24</v>
      </c>
      <c r="J15" s="28" t="str">
        <f>'Rekapitulácia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7"/>
      <c r="C16" s="32"/>
      <c r="D16" s="32"/>
      <c r="E16" s="283" t="str">
        <f>'Rekapitulácia stavby'!E14</f>
        <v>Vyplň údaj</v>
      </c>
      <c r="F16" s="284"/>
      <c r="G16" s="284"/>
      <c r="H16" s="284"/>
      <c r="I16" s="110" t="s">
        <v>25</v>
      </c>
      <c r="J16" s="28" t="str">
        <f>'Rekapitulácia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108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7" t="s">
        <v>28</v>
      </c>
      <c r="E18" s="32"/>
      <c r="F18" s="32"/>
      <c r="G18" s="32"/>
      <c r="H18" s="32"/>
      <c r="I18" s="110" t="s">
        <v>24</v>
      </c>
      <c r="J18" s="109" t="s">
        <v>1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9" t="s">
        <v>29</v>
      </c>
      <c r="F19" s="32"/>
      <c r="G19" s="32"/>
      <c r="H19" s="32"/>
      <c r="I19" s="110" t="s">
        <v>25</v>
      </c>
      <c r="J19" s="109" t="s">
        <v>1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108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7" t="s">
        <v>31</v>
      </c>
      <c r="E21" s="32"/>
      <c r="F21" s="32"/>
      <c r="G21" s="32"/>
      <c r="H21" s="32"/>
      <c r="I21" s="110" t="s">
        <v>24</v>
      </c>
      <c r="J21" s="109" t="str">
        <f>IF('Rekapitulácia stavby'!AN19="","",'Rekapitulácia stavby'!AN19)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9" t="str">
        <f>IF('Rekapitulácia stavby'!E20="","",'Rekapitulácia stavby'!E20)</f>
        <v xml:space="preserve"> </v>
      </c>
      <c r="F22" s="32"/>
      <c r="G22" s="32"/>
      <c r="H22" s="32"/>
      <c r="I22" s="110" t="s">
        <v>25</v>
      </c>
      <c r="J22" s="109" t="str">
        <f>IF('Rekapitulácia stavby'!AN20="","",'Rekapitulácia stavby'!AN20)</f>
        <v/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108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7" t="s">
        <v>32</v>
      </c>
      <c r="E24" s="32"/>
      <c r="F24" s="32"/>
      <c r="G24" s="32"/>
      <c r="H24" s="32"/>
      <c r="I24" s="108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12"/>
      <c r="B25" s="113"/>
      <c r="C25" s="112"/>
      <c r="D25" s="112"/>
      <c r="E25" s="285" t="s">
        <v>1</v>
      </c>
      <c r="F25" s="285"/>
      <c r="G25" s="285"/>
      <c r="H25" s="285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108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6"/>
      <c r="E27" s="116"/>
      <c r="F27" s="116"/>
      <c r="G27" s="116"/>
      <c r="H27" s="116"/>
      <c r="I27" s="117"/>
      <c r="J27" s="116"/>
      <c r="K27" s="116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8" t="s">
        <v>33</v>
      </c>
      <c r="E28" s="32"/>
      <c r="F28" s="32"/>
      <c r="G28" s="32"/>
      <c r="H28" s="32"/>
      <c r="I28" s="108"/>
      <c r="J28" s="119">
        <f>ROUND(J129, 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7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20" t="s">
        <v>35</v>
      </c>
      <c r="G30" s="32"/>
      <c r="H30" s="32"/>
      <c r="I30" s="121" t="s">
        <v>34</v>
      </c>
      <c r="J30" s="120" t="s">
        <v>36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22" t="s">
        <v>37</v>
      </c>
      <c r="E31" s="107" t="s">
        <v>38</v>
      </c>
      <c r="F31" s="123">
        <f>ROUND((SUM(BE129:BE248)),  2)</f>
        <v>0</v>
      </c>
      <c r="G31" s="32"/>
      <c r="H31" s="32"/>
      <c r="I31" s="124">
        <v>0.2</v>
      </c>
      <c r="J31" s="123">
        <f>ROUND(((SUM(BE129:BE248))*I31),  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7" t="s">
        <v>39</v>
      </c>
      <c r="F32" s="123">
        <f>ROUND((SUM(BF129:BF248)),  2)</f>
        <v>0</v>
      </c>
      <c r="G32" s="32"/>
      <c r="H32" s="32"/>
      <c r="I32" s="124">
        <v>0.2</v>
      </c>
      <c r="J32" s="123">
        <f>ROUND(((SUM(BF129:BF248))*I32), 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7"/>
      <c r="C33" s="32"/>
      <c r="D33" s="32"/>
      <c r="E33" s="107" t="s">
        <v>40</v>
      </c>
      <c r="F33" s="123">
        <f>ROUND((SUM(BG129:BG248)),  2)</f>
        <v>0</v>
      </c>
      <c r="G33" s="32"/>
      <c r="H33" s="32"/>
      <c r="I33" s="124">
        <v>0.2</v>
      </c>
      <c r="J33" s="123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7"/>
      <c r="C34" s="32"/>
      <c r="D34" s="32"/>
      <c r="E34" s="107" t="s">
        <v>41</v>
      </c>
      <c r="F34" s="123">
        <f>ROUND((SUM(BH129:BH248)),  2)</f>
        <v>0</v>
      </c>
      <c r="G34" s="32"/>
      <c r="H34" s="32"/>
      <c r="I34" s="124">
        <v>0.2</v>
      </c>
      <c r="J34" s="123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07" t="s">
        <v>42</v>
      </c>
      <c r="F35" s="123">
        <f>ROUND((SUM(BI129:BI248)),  2)</f>
        <v>0</v>
      </c>
      <c r="G35" s="32"/>
      <c r="H35" s="32"/>
      <c r="I35" s="124">
        <v>0</v>
      </c>
      <c r="J35" s="123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108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25"/>
      <c r="D37" s="126" t="s">
        <v>43</v>
      </c>
      <c r="E37" s="127"/>
      <c r="F37" s="127"/>
      <c r="G37" s="128" t="s">
        <v>44</v>
      </c>
      <c r="H37" s="129" t="s">
        <v>45</v>
      </c>
      <c r="I37" s="130"/>
      <c r="J37" s="131">
        <f>SUM(J28:J35)</f>
        <v>0</v>
      </c>
      <c r="K37" s="1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108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5" customHeight="1">
      <c r="B39" s="18"/>
      <c r="I39" s="101"/>
      <c r="L39" s="18"/>
    </row>
    <row r="40" spans="1:31" s="1" customFormat="1" ht="14.45" customHeight="1">
      <c r="B40" s="18"/>
      <c r="I40" s="101"/>
      <c r="L40" s="18"/>
    </row>
    <row r="41" spans="1:31" s="1" customFormat="1" ht="14.45" customHeight="1">
      <c r="B41" s="18"/>
      <c r="I41" s="101"/>
      <c r="L41" s="18"/>
    </row>
    <row r="42" spans="1:31" s="1" customFormat="1" ht="14.45" customHeight="1">
      <c r="B42" s="18"/>
      <c r="I42" s="101"/>
      <c r="L42" s="18"/>
    </row>
    <row r="43" spans="1:31" s="1" customFormat="1" ht="14.45" customHeight="1">
      <c r="B43" s="18"/>
      <c r="I43" s="101"/>
      <c r="L43" s="18"/>
    </row>
    <row r="44" spans="1:31" s="1" customFormat="1" ht="14.45" customHeight="1">
      <c r="B44" s="18"/>
      <c r="I44" s="101"/>
      <c r="L44" s="18"/>
    </row>
    <row r="45" spans="1:31" s="1" customFormat="1" ht="14.45" customHeight="1">
      <c r="B45" s="18"/>
      <c r="I45" s="101"/>
      <c r="L45" s="18"/>
    </row>
    <row r="46" spans="1:31" s="1" customFormat="1" ht="14.45" customHeight="1">
      <c r="B46" s="18"/>
      <c r="I46" s="101"/>
      <c r="L46" s="18"/>
    </row>
    <row r="47" spans="1:31" s="1" customFormat="1" ht="14.45" customHeight="1">
      <c r="B47" s="18"/>
      <c r="I47" s="101"/>
      <c r="L47" s="18"/>
    </row>
    <row r="48" spans="1:31" s="1" customFormat="1" ht="14.45" customHeight="1">
      <c r="B48" s="18"/>
      <c r="I48" s="101"/>
      <c r="L48" s="18"/>
    </row>
    <row r="49" spans="1:31" s="1" customFormat="1" ht="14.45" customHeight="1">
      <c r="B49" s="18"/>
      <c r="I49" s="101"/>
      <c r="L49" s="18"/>
    </row>
    <row r="50" spans="1:31" s="2" customFormat="1" ht="14.45" customHeight="1">
      <c r="B50" s="49"/>
      <c r="D50" s="133" t="s">
        <v>46</v>
      </c>
      <c r="E50" s="134"/>
      <c r="F50" s="134"/>
      <c r="G50" s="133" t="s">
        <v>47</v>
      </c>
      <c r="H50" s="134"/>
      <c r="I50" s="135"/>
      <c r="J50" s="134"/>
      <c r="K50" s="134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6" t="s">
        <v>48</v>
      </c>
      <c r="E61" s="137"/>
      <c r="F61" s="138" t="s">
        <v>49</v>
      </c>
      <c r="G61" s="136" t="s">
        <v>48</v>
      </c>
      <c r="H61" s="137"/>
      <c r="I61" s="139"/>
      <c r="J61" s="140" t="s">
        <v>49</v>
      </c>
      <c r="K61" s="137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3" t="s">
        <v>50</v>
      </c>
      <c r="E65" s="141"/>
      <c r="F65" s="141"/>
      <c r="G65" s="133" t="s">
        <v>51</v>
      </c>
      <c r="H65" s="141"/>
      <c r="I65" s="142"/>
      <c r="J65" s="141"/>
      <c r="K65" s="14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6" t="s">
        <v>48</v>
      </c>
      <c r="E76" s="137"/>
      <c r="F76" s="138" t="s">
        <v>49</v>
      </c>
      <c r="G76" s="136" t="s">
        <v>48</v>
      </c>
      <c r="H76" s="137"/>
      <c r="I76" s="139"/>
      <c r="J76" s="140" t="s">
        <v>49</v>
      </c>
      <c r="K76" s="137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81</v>
      </c>
      <c r="D82" s="34"/>
      <c r="E82" s="34"/>
      <c r="F82" s="34"/>
      <c r="G82" s="34"/>
      <c r="H82" s="34"/>
      <c r="I82" s="108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08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4"/>
      <c r="E84" s="34"/>
      <c r="F84" s="34"/>
      <c r="G84" s="34"/>
      <c r="H84" s="34"/>
      <c r="I84" s="108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54" t="str">
        <f>E7</f>
        <v>SOŠ Gastronómie a hotelových služieb</v>
      </c>
      <c r="F85" s="286"/>
      <c r="G85" s="286"/>
      <c r="H85" s="286"/>
      <c r="I85" s="108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108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>
      <c r="A87" s="32"/>
      <c r="B87" s="33"/>
      <c r="C87" s="27" t="s">
        <v>19</v>
      </c>
      <c r="D87" s="34"/>
      <c r="E87" s="34"/>
      <c r="F87" s="25" t="str">
        <f>F10</f>
        <v xml:space="preserve"> </v>
      </c>
      <c r="G87" s="34"/>
      <c r="H87" s="34"/>
      <c r="I87" s="110" t="s">
        <v>21</v>
      </c>
      <c r="J87" s="64" t="str">
        <f>IF(J10="","",J10)</f>
        <v>16. 12. 2019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08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>
      <c r="A89" s="32"/>
      <c r="B89" s="33"/>
      <c r="C89" s="27" t="s">
        <v>23</v>
      </c>
      <c r="D89" s="34"/>
      <c r="E89" s="34"/>
      <c r="F89" s="25" t="str">
        <f>E13</f>
        <v xml:space="preserve"> </v>
      </c>
      <c r="G89" s="34"/>
      <c r="H89" s="34"/>
      <c r="I89" s="110" t="s">
        <v>28</v>
      </c>
      <c r="J89" s="30" t="str">
        <f>E19</f>
        <v xml:space="preserve">Ing. arch. Kubiš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>
      <c r="A90" s="32"/>
      <c r="B90" s="33"/>
      <c r="C90" s="27" t="s">
        <v>26</v>
      </c>
      <c r="D90" s="34"/>
      <c r="E90" s="34"/>
      <c r="F90" s="25" t="str">
        <f>IF(E16="","",E16)</f>
        <v>Vyplň údaj</v>
      </c>
      <c r="G90" s="34"/>
      <c r="H90" s="34"/>
      <c r="I90" s="110" t="s">
        <v>31</v>
      </c>
      <c r="J90" s="30" t="str">
        <f>E22</f>
        <v xml:space="preserve"> 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108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>
      <c r="A92" s="32"/>
      <c r="B92" s="33"/>
      <c r="C92" s="149" t="s">
        <v>82</v>
      </c>
      <c r="D92" s="150"/>
      <c r="E92" s="150"/>
      <c r="F92" s="150"/>
      <c r="G92" s="150"/>
      <c r="H92" s="150"/>
      <c r="I92" s="151"/>
      <c r="J92" s="152" t="s">
        <v>83</v>
      </c>
      <c r="K92" s="150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08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53" t="s">
        <v>84</v>
      </c>
      <c r="D94" s="34"/>
      <c r="E94" s="34"/>
      <c r="F94" s="34"/>
      <c r="G94" s="34"/>
      <c r="H94" s="34"/>
      <c r="I94" s="108"/>
      <c r="J94" s="82">
        <f>J129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85</v>
      </c>
    </row>
    <row r="95" spans="1:47" s="9" customFormat="1" ht="24.95" customHeight="1">
      <c r="B95" s="154"/>
      <c r="C95" s="155"/>
      <c r="D95" s="156" t="s">
        <v>86</v>
      </c>
      <c r="E95" s="157"/>
      <c r="F95" s="157"/>
      <c r="G95" s="157"/>
      <c r="H95" s="157"/>
      <c r="I95" s="158"/>
      <c r="J95" s="159">
        <f>J130</f>
        <v>0</v>
      </c>
      <c r="K95" s="155"/>
      <c r="L95" s="160"/>
    </row>
    <row r="96" spans="1:47" s="10" customFormat="1" ht="19.899999999999999" customHeight="1">
      <c r="B96" s="161"/>
      <c r="C96" s="162"/>
      <c r="D96" s="163" t="s">
        <v>87</v>
      </c>
      <c r="E96" s="164"/>
      <c r="F96" s="164"/>
      <c r="G96" s="164"/>
      <c r="H96" s="164"/>
      <c r="I96" s="165"/>
      <c r="J96" s="166">
        <f>J131</f>
        <v>0</v>
      </c>
      <c r="K96" s="162"/>
      <c r="L96" s="167"/>
    </row>
    <row r="97" spans="1:31" s="10" customFormat="1" ht="19.899999999999999" customHeight="1">
      <c r="B97" s="161"/>
      <c r="C97" s="162"/>
      <c r="D97" s="163" t="s">
        <v>88</v>
      </c>
      <c r="E97" s="164"/>
      <c r="F97" s="164"/>
      <c r="G97" s="164"/>
      <c r="H97" s="164"/>
      <c r="I97" s="165"/>
      <c r="J97" s="166">
        <f>J143</f>
        <v>0</v>
      </c>
      <c r="K97" s="162"/>
      <c r="L97" s="167"/>
    </row>
    <row r="98" spans="1:31" s="10" customFormat="1" ht="19.899999999999999" customHeight="1">
      <c r="B98" s="161"/>
      <c r="C98" s="162"/>
      <c r="D98" s="163" t="s">
        <v>89</v>
      </c>
      <c r="E98" s="164"/>
      <c r="F98" s="164"/>
      <c r="G98" s="164"/>
      <c r="H98" s="164"/>
      <c r="I98" s="165"/>
      <c r="J98" s="166">
        <f>J150</f>
        <v>0</v>
      </c>
      <c r="K98" s="162"/>
      <c r="L98" s="167"/>
    </row>
    <row r="99" spans="1:31" s="10" customFormat="1" ht="19.899999999999999" customHeight="1">
      <c r="B99" s="161"/>
      <c r="C99" s="162"/>
      <c r="D99" s="163" t="s">
        <v>90</v>
      </c>
      <c r="E99" s="164"/>
      <c r="F99" s="164"/>
      <c r="G99" s="164"/>
      <c r="H99" s="164"/>
      <c r="I99" s="165"/>
      <c r="J99" s="166">
        <f>J157</f>
        <v>0</v>
      </c>
      <c r="K99" s="162"/>
      <c r="L99" s="167"/>
    </row>
    <row r="100" spans="1:31" s="10" customFormat="1" ht="19.899999999999999" customHeight="1">
      <c r="B100" s="161"/>
      <c r="C100" s="162"/>
      <c r="D100" s="163" t="s">
        <v>91</v>
      </c>
      <c r="E100" s="164"/>
      <c r="F100" s="164"/>
      <c r="G100" s="164"/>
      <c r="H100" s="164"/>
      <c r="I100" s="165"/>
      <c r="J100" s="166">
        <f>J161</f>
        <v>0</v>
      </c>
      <c r="K100" s="162"/>
      <c r="L100" s="167"/>
    </row>
    <row r="101" spans="1:31" s="10" customFormat="1" ht="19.899999999999999" customHeight="1">
      <c r="B101" s="161"/>
      <c r="C101" s="162"/>
      <c r="D101" s="163" t="s">
        <v>92</v>
      </c>
      <c r="E101" s="164"/>
      <c r="F101" s="164"/>
      <c r="G101" s="164"/>
      <c r="H101" s="164"/>
      <c r="I101" s="165"/>
      <c r="J101" s="166">
        <f>J168</f>
        <v>0</v>
      </c>
      <c r="K101" s="162"/>
      <c r="L101" s="167"/>
    </row>
    <row r="102" spans="1:31" s="10" customFormat="1" ht="19.899999999999999" customHeight="1">
      <c r="B102" s="161"/>
      <c r="C102" s="162"/>
      <c r="D102" s="163" t="s">
        <v>93</v>
      </c>
      <c r="E102" s="164"/>
      <c r="F102" s="164"/>
      <c r="G102" s="164"/>
      <c r="H102" s="164"/>
      <c r="I102" s="165"/>
      <c r="J102" s="166">
        <f>J186</f>
        <v>0</v>
      </c>
      <c r="K102" s="162"/>
      <c r="L102" s="167"/>
    </row>
    <row r="103" spans="1:31" s="10" customFormat="1" ht="19.899999999999999" customHeight="1">
      <c r="B103" s="161"/>
      <c r="C103" s="162"/>
      <c r="D103" s="163" t="s">
        <v>94</v>
      </c>
      <c r="E103" s="164"/>
      <c r="F103" s="164"/>
      <c r="G103" s="164"/>
      <c r="H103" s="164"/>
      <c r="I103" s="165"/>
      <c r="J103" s="166">
        <f>J188</f>
        <v>0</v>
      </c>
      <c r="K103" s="162"/>
      <c r="L103" s="167"/>
    </row>
    <row r="104" spans="1:31" s="9" customFormat="1" ht="24.95" customHeight="1">
      <c r="B104" s="154"/>
      <c r="C104" s="155"/>
      <c r="D104" s="156" t="s">
        <v>95</v>
      </c>
      <c r="E104" s="157"/>
      <c r="F104" s="157"/>
      <c r="G104" s="157"/>
      <c r="H104" s="157"/>
      <c r="I104" s="158"/>
      <c r="J104" s="159">
        <f>J200</f>
        <v>0</v>
      </c>
      <c r="K104" s="155"/>
      <c r="L104" s="160"/>
    </row>
    <row r="105" spans="1:31" s="10" customFormat="1" ht="19.899999999999999" customHeight="1">
      <c r="B105" s="161"/>
      <c r="C105" s="162"/>
      <c r="D105" s="163" t="s">
        <v>96</v>
      </c>
      <c r="E105" s="164"/>
      <c r="F105" s="164"/>
      <c r="G105" s="164"/>
      <c r="H105" s="164"/>
      <c r="I105" s="165"/>
      <c r="J105" s="166">
        <f>J201</f>
        <v>0</v>
      </c>
      <c r="K105" s="162"/>
      <c r="L105" s="167"/>
    </row>
    <row r="106" spans="1:31" s="10" customFormat="1" ht="19.899999999999999" customHeight="1">
      <c r="B106" s="161"/>
      <c r="C106" s="162"/>
      <c r="D106" s="163" t="s">
        <v>97</v>
      </c>
      <c r="E106" s="164"/>
      <c r="F106" s="164"/>
      <c r="G106" s="164"/>
      <c r="H106" s="164"/>
      <c r="I106" s="165"/>
      <c r="J106" s="166">
        <f>J205</f>
        <v>0</v>
      </c>
      <c r="K106" s="162"/>
      <c r="L106" s="167"/>
    </row>
    <row r="107" spans="1:31" s="10" customFormat="1" ht="19.899999999999999" customHeight="1">
      <c r="B107" s="161"/>
      <c r="C107" s="162"/>
      <c r="D107" s="163" t="s">
        <v>98</v>
      </c>
      <c r="E107" s="164"/>
      <c r="F107" s="164"/>
      <c r="G107" s="164"/>
      <c r="H107" s="164"/>
      <c r="I107" s="165"/>
      <c r="J107" s="166">
        <f>J217</f>
        <v>0</v>
      </c>
      <c r="K107" s="162"/>
      <c r="L107" s="167"/>
    </row>
    <row r="108" spans="1:31" s="10" customFormat="1" ht="19.899999999999999" customHeight="1">
      <c r="B108" s="161"/>
      <c r="C108" s="162"/>
      <c r="D108" s="163" t="s">
        <v>99</v>
      </c>
      <c r="E108" s="164"/>
      <c r="F108" s="164"/>
      <c r="G108" s="164"/>
      <c r="H108" s="164"/>
      <c r="I108" s="165"/>
      <c r="J108" s="166">
        <f>J224</f>
        <v>0</v>
      </c>
      <c r="K108" s="162"/>
      <c r="L108" s="167"/>
    </row>
    <row r="109" spans="1:31" s="10" customFormat="1" ht="19.899999999999999" customHeight="1">
      <c r="B109" s="161"/>
      <c r="C109" s="162"/>
      <c r="D109" s="163" t="s">
        <v>100</v>
      </c>
      <c r="E109" s="164"/>
      <c r="F109" s="164"/>
      <c r="G109" s="164"/>
      <c r="H109" s="164"/>
      <c r="I109" s="165"/>
      <c r="J109" s="166">
        <f>J230</f>
        <v>0</v>
      </c>
      <c r="K109" s="162"/>
      <c r="L109" s="167"/>
    </row>
    <row r="110" spans="1:31" s="10" customFormat="1" ht="19.899999999999999" customHeight="1">
      <c r="B110" s="161"/>
      <c r="C110" s="162"/>
      <c r="D110" s="163" t="s">
        <v>101</v>
      </c>
      <c r="E110" s="164"/>
      <c r="F110" s="164"/>
      <c r="G110" s="164"/>
      <c r="H110" s="164"/>
      <c r="I110" s="165"/>
      <c r="J110" s="166">
        <f>J241</f>
        <v>0</v>
      </c>
      <c r="K110" s="162"/>
      <c r="L110" s="167"/>
    </row>
    <row r="111" spans="1:31" s="9" customFormat="1" ht="24.95" customHeight="1">
      <c r="B111" s="154"/>
      <c r="C111" s="155"/>
      <c r="D111" s="156" t="s">
        <v>102</v>
      </c>
      <c r="E111" s="157"/>
      <c r="F111" s="157"/>
      <c r="G111" s="157"/>
      <c r="H111" s="157"/>
      <c r="I111" s="158"/>
      <c r="J111" s="159">
        <f>J247</f>
        <v>0</v>
      </c>
      <c r="K111" s="155"/>
      <c r="L111" s="160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108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145"/>
      <c r="J113" s="53"/>
      <c r="K113" s="53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54"/>
      <c r="C117" s="55"/>
      <c r="D117" s="55"/>
      <c r="E117" s="55"/>
      <c r="F117" s="55"/>
      <c r="G117" s="55"/>
      <c r="H117" s="55"/>
      <c r="I117" s="148"/>
      <c r="J117" s="55"/>
      <c r="K117" s="55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103</v>
      </c>
      <c r="D118" s="34"/>
      <c r="E118" s="34"/>
      <c r="F118" s="34"/>
      <c r="G118" s="34"/>
      <c r="H118" s="34"/>
      <c r="I118" s="108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108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15</v>
      </c>
      <c r="D120" s="34"/>
      <c r="E120" s="34"/>
      <c r="F120" s="34"/>
      <c r="G120" s="34"/>
      <c r="H120" s="34"/>
      <c r="I120" s="108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54" t="str">
        <f>E7</f>
        <v>SOŠ Gastronómie a hotelových služieb</v>
      </c>
      <c r="F121" s="286"/>
      <c r="G121" s="286"/>
      <c r="H121" s="286"/>
      <c r="I121" s="108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108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19</v>
      </c>
      <c r="D123" s="34"/>
      <c r="E123" s="34"/>
      <c r="F123" s="25" t="str">
        <f>F10</f>
        <v xml:space="preserve"> </v>
      </c>
      <c r="G123" s="34"/>
      <c r="H123" s="34"/>
      <c r="I123" s="110" t="s">
        <v>21</v>
      </c>
      <c r="J123" s="64" t="str">
        <f>IF(J10="","",J10)</f>
        <v>16. 12. 2019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4"/>
      <c r="D124" s="34"/>
      <c r="E124" s="34"/>
      <c r="F124" s="34"/>
      <c r="G124" s="34"/>
      <c r="H124" s="34"/>
      <c r="I124" s="108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23</v>
      </c>
      <c r="D125" s="34"/>
      <c r="E125" s="34"/>
      <c r="F125" s="25" t="str">
        <f>E13</f>
        <v xml:space="preserve"> </v>
      </c>
      <c r="G125" s="34"/>
      <c r="H125" s="34"/>
      <c r="I125" s="110" t="s">
        <v>28</v>
      </c>
      <c r="J125" s="30" t="str">
        <f>E19</f>
        <v xml:space="preserve">Ing. arch. Kubiš 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26</v>
      </c>
      <c r="D126" s="34"/>
      <c r="E126" s="34"/>
      <c r="F126" s="25" t="str">
        <f>IF(E16="","",E16)</f>
        <v>Vyplň údaj</v>
      </c>
      <c r="G126" s="34"/>
      <c r="H126" s="34"/>
      <c r="I126" s="110" t="s">
        <v>31</v>
      </c>
      <c r="J126" s="30" t="str">
        <f>E22</f>
        <v xml:space="preserve"> 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4"/>
      <c r="D127" s="34"/>
      <c r="E127" s="34"/>
      <c r="F127" s="34"/>
      <c r="G127" s="34"/>
      <c r="H127" s="34"/>
      <c r="I127" s="108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68"/>
      <c r="B128" s="169"/>
      <c r="C128" s="170" t="s">
        <v>104</v>
      </c>
      <c r="D128" s="171" t="s">
        <v>58</v>
      </c>
      <c r="E128" s="171" t="s">
        <v>54</v>
      </c>
      <c r="F128" s="171" t="s">
        <v>55</v>
      </c>
      <c r="G128" s="171" t="s">
        <v>105</v>
      </c>
      <c r="H128" s="171" t="s">
        <v>106</v>
      </c>
      <c r="I128" s="172" t="s">
        <v>107</v>
      </c>
      <c r="J128" s="173" t="s">
        <v>83</v>
      </c>
      <c r="K128" s="174" t="s">
        <v>108</v>
      </c>
      <c r="L128" s="175"/>
      <c r="M128" s="73" t="s">
        <v>1</v>
      </c>
      <c r="N128" s="74" t="s">
        <v>37</v>
      </c>
      <c r="O128" s="74" t="s">
        <v>109</v>
      </c>
      <c r="P128" s="74" t="s">
        <v>110</v>
      </c>
      <c r="Q128" s="74" t="s">
        <v>111</v>
      </c>
      <c r="R128" s="74" t="s">
        <v>112</v>
      </c>
      <c r="S128" s="74" t="s">
        <v>113</v>
      </c>
      <c r="T128" s="75" t="s">
        <v>114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9" customHeight="1">
      <c r="A129" s="32"/>
      <c r="B129" s="33"/>
      <c r="C129" s="80" t="s">
        <v>84</v>
      </c>
      <c r="D129" s="34"/>
      <c r="E129" s="34"/>
      <c r="F129" s="34"/>
      <c r="G129" s="34"/>
      <c r="H129" s="34"/>
      <c r="I129" s="108"/>
      <c r="J129" s="176">
        <f>BK129</f>
        <v>0</v>
      </c>
      <c r="K129" s="34"/>
      <c r="L129" s="37"/>
      <c r="M129" s="76"/>
      <c r="N129" s="177"/>
      <c r="O129" s="77"/>
      <c r="P129" s="178">
        <f>P130+P200+P247</f>
        <v>0</v>
      </c>
      <c r="Q129" s="77"/>
      <c r="R129" s="178">
        <f>R130+R200+R247</f>
        <v>3197.87375213</v>
      </c>
      <c r="S129" s="77"/>
      <c r="T129" s="179">
        <f>T130+T200+T247</f>
        <v>15.202541500000001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72</v>
      </c>
      <c r="AU129" s="15" t="s">
        <v>85</v>
      </c>
      <c r="BK129" s="180">
        <f>BK130+BK200+BK247</f>
        <v>0</v>
      </c>
    </row>
    <row r="130" spans="1:65" s="12" customFormat="1" ht="25.9" customHeight="1">
      <c r="B130" s="181"/>
      <c r="C130" s="182"/>
      <c r="D130" s="183" t="s">
        <v>72</v>
      </c>
      <c r="E130" s="184" t="s">
        <v>115</v>
      </c>
      <c r="F130" s="184" t="s">
        <v>116</v>
      </c>
      <c r="G130" s="182"/>
      <c r="H130" s="182"/>
      <c r="I130" s="185"/>
      <c r="J130" s="186">
        <f>BK130</f>
        <v>0</v>
      </c>
      <c r="K130" s="182"/>
      <c r="L130" s="187"/>
      <c r="M130" s="188"/>
      <c r="N130" s="189"/>
      <c r="O130" s="189"/>
      <c r="P130" s="190">
        <f>P131+P143+P150+P157+P161+P168+P186+P188</f>
        <v>0</v>
      </c>
      <c r="Q130" s="189"/>
      <c r="R130" s="190">
        <f>R131+R143+R150+R157+R161+R168+R186+R188</f>
        <v>3191.2316211100001</v>
      </c>
      <c r="S130" s="189"/>
      <c r="T130" s="191">
        <f>T131+T143+T150+T157+T161+T168+T186+T188</f>
        <v>15.158200000000001</v>
      </c>
      <c r="AR130" s="192" t="s">
        <v>78</v>
      </c>
      <c r="AT130" s="193" t="s">
        <v>72</v>
      </c>
      <c r="AU130" s="193" t="s">
        <v>73</v>
      </c>
      <c r="AY130" s="192" t="s">
        <v>117</v>
      </c>
      <c r="BK130" s="194">
        <f>BK131+BK143+BK150+BK157+BK161+BK168+BK186+BK188</f>
        <v>0</v>
      </c>
    </row>
    <row r="131" spans="1:65" s="12" customFormat="1" ht="22.9" customHeight="1">
      <c r="B131" s="181"/>
      <c r="C131" s="182"/>
      <c r="D131" s="183" t="s">
        <v>72</v>
      </c>
      <c r="E131" s="195" t="s">
        <v>78</v>
      </c>
      <c r="F131" s="195" t="s">
        <v>118</v>
      </c>
      <c r="G131" s="182"/>
      <c r="H131" s="182"/>
      <c r="I131" s="185"/>
      <c r="J131" s="196">
        <f>BK131</f>
        <v>0</v>
      </c>
      <c r="K131" s="182"/>
      <c r="L131" s="187"/>
      <c r="M131" s="188"/>
      <c r="N131" s="189"/>
      <c r="O131" s="189"/>
      <c r="P131" s="190">
        <f>SUM(P132:P142)</f>
        <v>0</v>
      </c>
      <c r="Q131" s="189"/>
      <c r="R131" s="190">
        <f>SUM(R132:R142)</f>
        <v>0</v>
      </c>
      <c r="S131" s="189"/>
      <c r="T131" s="191">
        <f>SUM(T132:T142)</f>
        <v>0</v>
      </c>
      <c r="AR131" s="192" t="s">
        <v>78</v>
      </c>
      <c r="AT131" s="193" t="s">
        <v>72</v>
      </c>
      <c r="AU131" s="193" t="s">
        <v>78</v>
      </c>
      <c r="AY131" s="192" t="s">
        <v>117</v>
      </c>
      <c r="BK131" s="194">
        <f>SUM(BK132:BK142)</f>
        <v>0</v>
      </c>
    </row>
    <row r="132" spans="1:65" s="2" customFormat="1" ht="24" customHeight="1">
      <c r="A132" s="32"/>
      <c r="B132" s="33"/>
      <c r="C132" s="197" t="s">
        <v>78</v>
      </c>
      <c r="D132" s="197" t="s">
        <v>119</v>
      </c>
      <c r="E132" s="198" t="s">
        <v>120</v>
      </c>
      <c r="F132" s="199" t="s">
        <v>121</v>
      </c>
      <c r="G132" s="200" t="s">
        <v>122</v>
      </c>
      <c r="H132" s="201">
        <v>2.0350000000000001</v>
      </c>
      <c r="I132" s="202"/>
      <c r="J132" s="203">
        <f>ROUND(I132*H132,2)</f>
        <v>0</v>
      </c>
      <c r="K132" s="204"/>
      <c r="L132" s="37"/>
      <c r="M132" s="205" t="s">
        <v>1</v>
      </c>
      <c r="N132" s="206" t="s">
        <v>39</v>
      </c>
      <c r="O132" s="69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9" t="s">
        <v>123</v>
      </c>
      <c r="AT132" s="209" t="s">
        <v>119</v>
      </c>
      <c r="AU132" s="209" t="s">
        <v>124</v>
      </c>
      <c r="AY132" s="15" t="s">
        <v>117</v>
      </c>
      <c r="BE132" s="210">
        <f>IF(N132="základná",J132,0)</f>
        <v>0</v>
      </c>
      <c r="BF132" s="210">
        <f>IF(N132="znížená",J132,0)</f>
        <v>0</v>
      </c>
      <c r="BG132" s="210">
        <f>IF(N132="zákl. prenesená",J132,0)</f>
        <v>0</v>
      </c>
      <c r="BH132" s="210">
        <f>IF(N132="zníž. prenesená",J132,0)</f>
        <v>0</v>
      </c>
      <c r="BI132" s="210">
        <f>IF(N132="nulová",J132,0)</f>
        <v>0</v>
      </c>
      <c r="BJ132" s="15" t="s">
        <v>124</v>
      </c>
      <c r="BK132" s="210">
        <f>ROUND(I132*H132,2)</f>
        <v>0</v>
      </c>
      <c r="BL132" s="15" t="s">
        <v>123</v>
      </c>
      <c r="BM132" s="209" t="s">
        <v>125</v>
      </c>
    </row>
    <row r="133" spans="1:65" s="13" customFormat="1" ht="11.25">
      <c r="B133" s="211"/>
      <c r="C133" s="212"/>
      <c r="D133" s="213" t="s">
        <v>126</v>
      </c>
      <c r="E133" s="214" t="s">
        <v>1</v>
      </c>
      <c r="F133" s="215" t="s">
        <v>127</v>
      </c>
      <c r="G133" s="212"/>
      <c r="H133" s="216">
        <v>1.696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126</v>
      </c>
      <c r="AU133" s="222" t="s">
        <v>124</v>
      </c>
      <c r="AV133" s="13" t="s">
        <v>124</v>
      </c>
      <c r="AW133" s="13" t="s">
        <v>30</v>
      </c>
      <c r="AX133" s="13" t="s">
        <v>78</v>
      </c>
      <c r="AY133" s="222" t="s">
        <v>117</v>
      </c>
    </row>
    <row r="134" spans="1:65" s="13" customFormat="1" ht="11.25">
      <c r="B134" s="211"/>
      <c r="C134" s="212"/>
      <c r="D134" s="213" t="s">
        <v>126</v>
      </c>
      <c r="E134" s="212"/>
      <c r="F134" s="215" t="s">
        <v>128</v>
      </c>
      <c r="G134" s="212"/>
      <c r="H134" s="216">
        <v>2.0350000000000001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126</v>
      </c>
      <c r="AU134" s="222" t="s">
        <v>124</v>
      </c>
      <c r="AV134" s="13" t="s">
        <v>124</v>
      </c>
      <c r="AW134" s="13" t="s">
        <v>4</v>
      </c>
      <c r="AX134" s="13" t="s">
        <v>78</v>
      </c>
      <c r="AY134" s="222" t="s">
        <v>117</v>
      </c>
    </row>
    <row r="135" spans="1:65" s="2" customFormat="1" ht="24" customHeight="1">
      <c r="A135" s="32"/>
      <c r="B135" s="33"/>
      <c r="C135" s="197" t="s">
        <v>124</v>
      </c>
      <c r="D135" s="197" t="s">
        <v>119</v>
      </c>
      <c r="E135" s="198" t="s">
        <v>129</v>
      </c>
      <c r="F135" s="199" t="s">
        <v>130</v>
      </c>
      <c r="G135" s="200" t="s">
        <v>122</v>
      </c>
      <c r="H135" s="201">
        <v>2.0350000000000001</v>
      </c>
      <c r="I135" s="202"/>
      <c r="J135" s="203">
        <f>ROUND(I135*H135,2)</f>
        <v>0</v>
      </c>
      <c r="K135" s="204"/>
      <c r="L135" s="37"/>
      <c r="M135" s="205" t="s">
        <v>1</v>
      </c>
      <c r="N135" s="206" t="s">
        <v>39</v>
      </c>
      <c r="O135" s="69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9" t="s">
        <v>123</v>
      </c>
      <c r="AT135" s="209" t="s">
        <v>119</v>
      </c>
      <c r="AU135" s="209" t="s">
        <v>124</v>
      </c>
      <c r="AY135" s="15" t="s">
        <v>117</v>
      </c>
      <c r="BE135" s="210">
        <f>IF(N135="základná",J135,0)</f>
        <v>0</v>
      </c>
      <c r="BF135" s="210">
        <f>IF(N135="znížená",J135,0)</f>
        <v>0</v>
      </c>
      <c r="BG135" s="210">
        <f>IF(N135="zákl. prenesená",J135,0)</f>
        <v>0</v>
      </c>
      <c r="BH135" s="210">
        <f>IF(N135="zníž. prenesená",J135,0)</f>
        <v>0</v>
      </c>
      <c r="BI135" s="210">
        <f>IF(N135="nulová",J135,0)</f>
        <v>0</v>
      </c>
      <c r="BJ135" s="15" t="s">
        <v>124</v>
      </c>
      <c r="BK135" s="210">
        <f>ROUND(I135*H135,2)</f>
        <v>0</v>
      </c>
      <c r="BL135" s="15" t="s">
        <v>123</v>
      </c>
      <c r="BM135" s="209" t="s">
        <v>131</v>
      </c>
    </row>
    <row r="136" spans="1:65" s="2" customFormat="1" ht="24" customHeight="1">
      <c r="A136" s="32"/>
      <c r="B136" s="33"/>
      <c r="C136" s="197" t="s">
        <v>132</v>
      </c>
      <c r="D136" s="197" t="s">
        <v>119</v>
      </c>
      <c r="E136" s="198" t="s">
        <v>133</v>
      </c>
      <c r="F136" s="199" t="s">
        <v>134</v>
      </c>
      <c r="G136" s="200" t="s">
        <v>122</v>
      </c>
      <c r="H136" s="201">
        <v>2.0350000000000001</v>
      </c>
      <c r="I136" s="202"/>
      <c r="J136" s="203">
        <f>ROUND(I136*H136,2)</f>
        <v>0</v>
      </c>
      <c r="K136" s="204"/>
      <c r="L136" s="37"/>
      <c r="M136" s="205" t="s">
        <v>1</v>
      </c>
      <c r="N136" s="206" t="s">
        <v>39</v>
      </c>
      <c r="O136" s="69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9" t="s">
        <v>123</v>
      </c>
      <c r="AT136" s="209" t="s">
        <v>119</v>
      </c>
      <c r="AU136" s="209" t="s">
        <v>124</v>
      </c>
      <c r="AY136" s="15" t="s">
        <v>117</v>
      </c>
      <c r="BE136" s="210">
        <f>IF(N136="základná",J136,0)</f>
        <v>0</v>
      </c>
      <c r="BF136" s="210">
        <f>IF(N136="znížená",J136,0)</f>
        <v>0</v>
      </c>
      <c r="BG136" s="210">
        <f>IF(N136="zákl. prenesená",J136,0)</f>
        <v>0</v>
      </c>
      <c r="BH136" s="210">
        <f>IF(N136="zníž. prenesená",J136,0)</f>
        <v>0</v>
      </c>
      <c r="BI136" s="210">
        <f>IF(N136="nulová",J136,0)</f>
        <v>0</v>
      </c>
      <c r="BJ136" s="15" t="s">
        <v>124</v>
      </c>
      <c r="BK136" s="210">
        <f>ROUND(I136*H136,2)</f>
        <v>0</v>
      </c>
      <c r="BL136" s="15" t="s">
        <v>123</v>
      </c>
      <c r="BM136" s="209" t="s">
        <v>135</v>
      </c>
    </row>
    <row r="137" spans="1:65" s="2" customFormat="1" ht="36" customHeight="1">
      <c r="A137" s="32"/>
      <c r="B137" s="33"/>
      <c r="C137" s="197" t="s">
        <v>123</v>
      </c>
      <c r="D137" s="197" t="s">
        <v>119</v>
      </c>
      <c r="E137" s="198" t="s">
        <v>136</v>
      </c>
      <c r="F137" s="199" t="s">
        <v>137</v>
      </c>
      <c r="G137" s="200" t="s">
        <v>122</v>
      </c>
      <c r="H137" s="201">
        <v>20.350000000000001</v>
      </c>
      <c r="I137" s="202"/>
      <c r="J137" s="203">
        <f>ROUND(I137*H137,2)</f>
        <v>0</v>
      </c>
      <c r="K137" s="204"/>
      <c r="L137" s="37"/>
      <c r="M137" s="205" t="s">
        <v>1</v>
      </c>
      <c r="N137" s="206" t="s">
        <v>39</v>
      </c>
      <c r="O137" s="69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9" t="s">
        <v>123</v>
      </c>
      <c r="AT137" s="209" t="s">
        <v>119</v>
      </c>
      <c r="AU137" s="209" t="s">
        <v>124</v>
      </c>
      <c r="AY137" s="15" t="s">
        <v>117</v>
      </c>
      <c r="BE137" s="210">
        <f>IF(N137="základná",J137,0)</f>
        <v>0</v>
      </c>
      <c r="BF137" s="210">
        <f>IF(N137="znížená",J137,0)</f>
        <v>0</v>
      </c>
      <c r="BG137" s="210">
        <f>IF(N137="zákl. prenesená",J137,0)</f>
        <v>0</v>
      </c>
      <c r="BH137" s="210">
        <f>IF(N137="zníž. prenesená",J137,0)</f>
        <v>0</v>
      </c>
      <c r="BI137" s="210">
        <f>IF(N137="nulová",J137,0)</f>
        <v>0</v>
      </c>
      <c r="BJ137" s="15" t="s">
        <v>124</v>
      </c>
      <c r="BK137" s="210">
        <f>ROUND(I137*H137,2)</f>
        <v>0</v>
      </c>
      <c r="BL137" s="15" t="s">
        <v>123</v>
      </c>
      <c r="BM137" s="209" t="s">
        <v>138</v>
      </c>
    </row>
    <row r="138" spans="1:65" s="13" customFormat="1" ht="11.25">
      <c r="B138" s="211"/>
      <c r="C138" s="212"/>
      <c r="D138" s="213" t="s">
        <v>126</v>
      </c>
      <c r="E138" s="212"/>
      <c r="F138" s="215" t="s">
        <v>139</v>
      </c>
      <c r="G138" s="212"/>
      <c r="H138" s="216">
        <v>20.350000000000001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126</v>
      </c>
      <c r="AU138" s="222" t="s">
        <v>124</v>
      </c>
      <c r="AV138" s="13" t="s">
        <v>124</v>
      </c>
      <c r="AW138" s="13" t="s">
        <v>4</v>
      </c>
      <c r="AX138" s="13" t="s">
        <v>78</v>
      </c>
      <c r="AY138" s="222" t="s">
        <v>117</v>
      </c>
    </row>
    <row r="139" spans="1:65" s="2" customFormat="1" ht="24" customHeight="1">
      <c r="A139" s="32"/>
      <c r="B139" s="33"/>
      <c r="C139" s="197" t="s">
        <v>140</v>
      </c>
      <c r="D139" s="197" t="s">
        <v>119</v>
      </c>
      <c r="E139" s="198" t="s">
        <v>141</v>
      </c>
      <c r="F139" s="199" t="s">
        <v>142</v>
      </c>
      <c r="G139" s="200" t="s">
        <v>122</v>
      </c>
      <c r="H139" s="201">
        <v>2.0350000000000001</v>
      </c>
      <c r="I139" s="202"/>
      <c r="J139" s="203">
        <f>ROUND(I139*H139,2)</f>
        <v>0</v>
      </c>
      <c r="K139" s="204"/>
      <c r="L139" s="37"/>
      <c r="M139" s="205" t="s">
        <v>1</v>
      </c>
      <c r="N139" s="206" t="s">
        <v>39</v>
      </c>
      <c r="O139" s="69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9" t="s">
        <v>123</v>
      </c>
      <c r="AT139" s="209" t="s">
        <v>119</v>
      </c>
      <c r="AU139" s="209" t="s">
        <v>124</v>
      </c>
      <c r="AY139" s="15" t="s">
        <v>117</v>
      </c>
      <c r="BE139" s="210">
        <f>IF(N139="základná",J139,0)</f>
        <v>0</v>
      </c>
      <c r="BF139" s="210">
        <f>IF(N139="znížená",J139,0)</f>
        <v>0</v>
      </c>
      <c r="BG139" s="210">
        <f>IF(N139="zákl. prenesená",J139,0)</f>
        <v>0</v>
      </c>
      <c r="BH139" s="210">
        <f>IF(N139="zníž. prenesená",J139,0)</f>
        <v>0</v>
      </c>
      <c r="BI139" s="210">
        <f>IF(N139="nulová",J139,0)</f>
        <v>0</v>
      </c>
      <c r="BJ139" s="15" t="s">
        <v>124</v>
      </c>
      <c r="BK139" s="210">
        <f>ROUND(I139*H139,2)</f>
        <v>0</v>
      </c>
      <c r="BL139" s="15" t="s">
        <v>123</v>
      </c>
      <c r="BM139" s="209" t="s">
        <v>143</v>
      </c>
    </row>
    <row r="140" spans="1:65" s="2" customFormat="1" ht="16.5" customHeight="1">
      <c r="A140" s="32"/>
      <c r="B140" s="33"/>
      <c r="C140" s="197" t="s">
        <v>144</v>
      </c>
      <c r="D140" s="197" t="s">
        <v>119</v>
      </c>
      <c r="E140" s="198" t="s">
        <v>145</v>
      </c>
      <c r="F140" s="199" t="s">
        <v>146</v>
      </c>
      <c r="G140" s="200" t="s">
        <v>122</v>
      </c>
      <c r="H140" s="201">
        <v>2.0350000000000001</v>
      </c>
      <c r="I140" s="202"/>
      <c r="J140" s="203">
        <f>ROUND(I140*H140,2)</f>
        <v>0</v>
      </c>
      <c r="K140" s="204"/>
      <c r="L140" s="37"/>
      <c r="M140" s="205" t="s">
        <v>1</v>
      </c>
      <c r="N140" s="206" t="s">
        <v>39</v>
      </c>
      <c r="O140" s="69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9" t="s">
        <v>123</v>
      </c>
      <c r="AT140" s="209" t="s">
        <v>119</v>
      </c>
      <c r="AU140" s="209" t="s">
        <v>124</v>
      </c>
      <c r="AY140" s="15" t="s">
        <v>117</v>
      </c>
      <c r="BE140" s="210">
        <f>IF(N140="základná",J140,0)</f>
        <v>0</v>
      </c>
      <c r="BF140" s="210">
        <f>IF(N140="znížená",J140,0)</f>
        <v>0</v>
      </c>
      <c r="BG140" s="210">
        <f>IF(N140="zákl. prenesená",J140,0)</f>
        <v>0</v>
      </c>
      <c r="BH140" s="210">
        <f>IF(N140="zníž. prenesená",J140,0)</f>
        <v>0</v>
      </c>
      <c r="BI140" s="210">
        <f>IF(N140="nulová",J140,0)</f>
        <v>0</v>
      </c>
      <c r="BJ140" s="15" t="s">
        <v>124</v>
      </c>
      <c r="BK140" s="210">
        <f>ROUND(I140*H140,2)</f>
        <v>0</v>
      </c>
      <c r="BL140" s="15" t="s">
        <v>123</v>
      </c>
      <c r="BM140" s="209" t="s">
        <v>147</v>
      </c>
    </row>
    <row r="141" spans="1:65" s="2" customFormat="1" ht="24" customHeight="1">
      <c r="A141" s="32"/>
      <c r="B141" s="33"/>
      <c r="C141" s="197" t="s">
        <v>148</v>
      </c>
      <c r="D141" s="197" t="s">
        <v>119</v>
      </c>
      <c r="E141" s="198" t="s">
        <v>149</v>
      </c>
      <c r="F141" s="199" t="s">
        <v>150</v>
      </c>
      <c r="G141" s="200" t="s">
        <v>151</v>
      </c>
      <c r="H141" s="201">
        <v>3.2559999999999998</v>
      </c>
      <c r="I141" s="202"/>
      <c r="J141" s="203">
        <f>ROUND(I141*H141,2)</f>
        <v>0</v>
      </c>
      <c r="K141" s="204"/>
      <c r="L141" s="37"/>
      <c r="M141" s="205" t="s">
        <v>1</v>
      </c>
      <c r="N141" s="206" t="s">
        <v>39</v>
      </c>
      <c r="O141" s="69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9" t="s">
        <v>123</v>
      </c>
      <c r="AT141" s="209" t="s">
        <v>119</v>
      </c>
      <c r="AU141" s="209" t="s">
        <v>124</v>
      </c>
      <c r="AY141" s="15" t="s">
        <v>117</v>
      </c>
      <c r="BE141" s="210">
        <f>IF(N141="základná",J141,0)</f>
        <v>0</v>
      </c>
      <c r="BF141" s="210">
        <f>IF(N141="znížená",J141,0)</f>
        <v>0</v>
      </c>
      <c r="BG141" s="210">
        <f>IF(N141="zákl. prenesená",J141,0)</f>
        <v>0</v>
      </c>
      <c r="BH141" s="210">
        <f>IF(N141="zníž. prenesená",J141,0)</f>
        <v>0</v>
      </c>
      <c r="BI141" s="210">
        <f>IF(N141="nulová",J141,0)</f>
        <v>0</v>
      </c>
      <c r="BJ141" s="15" t="s">
        <v>124</v>
      </c>
      <c r="BK141" s="210">
        <f>ROUND(I141*H141,2)</f>
        <v>0</v>
      </c>
      <c r="BL141" s="15" t="s">
        <v>123</v>
      </c>
      <c r="BM141" s="209" t="s">
        <v>152</v>
      </c>
    </row>
    <row r="142" spans="1:65" s="13" customFormat="1" ht="11.25">
      <c r="B142" s="211"/>
      <c r="C142" s="212"/>
      <c r="D142" s="213" t="s">
        <v>126</v>
      </c>
      <c r="E142" s="212"/>
      <c r="F142" s="215" t="s">
        <v>153</v>
      </c>
      <c r="G142" s="212"/>
      <c r="H142" s="216">
        <v>3.2559999999999998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126</v>
      </c>
      <c r="AU142" s="222" t="s">
        <v>124</v>
      </c>
      <c r="AV142" s="13" t="s">
        <v>124</v>
      </c>
      <c r="AW142" s="13" t="s">
        <v>4</v>
      </c>
      <c r="AX142" s="13" t="s">
        <v>78</v>
      </c>
      <c r="AY142" s="222" t="s">
        <v>117</v>
      </c>
    </row>
    <row r="143" spans="1:65" s="12" customFormat="1" ht="22.9" customHeight="1">
      <c r="B143" s="181"/>
      <c r="C143" s="182"/>
      <c r="D143" s="183" t="s">
        <v>72</v>
      </c>
      <c r="E143" s="195" t="s">
        <v>124</v>
      </c>
      <c r="F143" s="195" t="s">
        <v>154</v>
      </c>
      <c r="G143" s="182"/>
      <c r="H143" s="182"/>
      <c r="I143" s="185"/>
      <c r="J143" s="196">
        <f>BK143</f>
        <v>0</v>
      </c>
      <c r="K143" s="182"/>
      <c r="L143" s="187"/>
      <c r="M143" s="188"/>
      <c r="N143" s="189"/>
      <c r="O143" s="189"/>
      <c r="P143" s="190">
        <f>SUM(P144:P149)</f>
        <v>0</v>
      </c>
      <c r="Q143" s="189"/>
      <c r="R143" s="190">
        <f>SUM(R144:R149)</f>
        <v>2.7134118000000003</v>
      </c>
      <c r="S143" s="189"/>
      <c r="T143" s="191">
        <f>SUM(T144:T149)</f>
        <v>0</v>
      </c>
      <c r="AR143" s="192" t="s">
        <v>78</v>
      </c>
      <c r="AT143" s="193" t="s">
        <v>72</v>
      </c>
      <c r="AU143" s="193" t="s">
        <v>78</v>
      </c>
      <c r="AY143" s="192" t="s">
        <v>117</v>
      </c>
      <c r="BK143" s="194">
        <f>SUM(BK144:BK149)</f>
        <v>0</v>
      </c>
    </row>
    <row r="144" spans="1:65" s="2" customFormat="1" ht="16.5" customHeight="1">
      <c r="A144" s="32"/>
      <c r="B144" s="33"/>
      <c r="C144" s="197" t="s">
        <v>155</v>
      </c>
      <c r="D144" s="197" t="s">
        <v>119</v>
      </c>
      <c r="E144" s="198" t="s">
        <v>156</v>
      </c>
      <c r="F144" s="199" t="s">
        <v>157</v>
      </c>
      <c r="G144" s="200" t="s">
        <v>122</v>
      </c>
      <c r="H144" s="201">
        <v>1.696</v>
      </c>
      <c r="I144" s="202"/>
      <c r="J144" s="203">
        <f>ROUND(I144*H144,2)</f>
        <v>0</v>
      </c>
      <c r="K144" s="204"/>
      <c r="L144" s="37"/>
      <c r="M144" s="205" t="s">
        <v>1</v>
      </c>
      <c r="N144" s="206" t="s">
        <v>39</v>
      </c>
      <c r="O144" s="69"/>
      <c r="P144" s="207">
        <f>O144*H144</f>
        <v>0</v>
      </c>
      <c r="Q144" s="207">
        <v>1.5948500000000001</v>
      </c>
      <c r="R144" s="207">
        <f>Q144*H144</f>
        <v>2.7048656000000002</v>
      </c>
      <c r="S144" s="207">
        <v>0</v>
      </c>
      <c r="T144" s="208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9" t="s">
        <v>123</v>
      </c>
      <c r="AT144" s="209" t="s">
        <v>119</v>
      </c>
      <c r="AU144" s="209" t="s">
        <v>124</v>
      </c>
      <c r="AY144" s="15" t="s">
        <v>117</v>
      </c>
      <c r="BE144" s="210">
        <f>IF(N144="základná",J144,0)</f>
        <v>0</v>
      </c>
      <c r="BF144" s="210">
        <f>IF(N144="znížená",J144,0)</f>
        <v>0</v>
      </c>
      <c r="BG144" s="210">
        <f>IF(N144="zákl. prenesená",J144,0)</f>
        <v>0</v>
      </c>
      <c r="BH144" s="210">
        <f>IF(N144="zníž. prenesená",J144,0)</f>
        <v>0</v>
      </c>
      <c r="BI144" s="210">
        <f>IF(N144="nulová",J144,0)</f>
        <v>0</v>
      </c>
      <c r="BJ144" s="15" t="s">
        <v>124</v>
      </c>
      <c r="BK144" s="210">
        <f>ROUND(I144*H144,2)</f>
        <v>0</v>
      </c>
      <c r="BL144" s="15" t="s">
        <v>123</v>
      </c>
      <c r="BM144" s="209" t="s">
        <v>158</v>
      </c>
    </row>
    <row r="145" spans="1:65" s="2" customFormat="1" ht="24" customHeight="1">
      <c r="A145" s="32"/>
      <c r="B145" s="33"/>
      <c r="C145" s="197" t="s">
        <v>159</v>
      </c>
      <c r="D145" s="197" t="s">
        <v>119</v>
      </c>
      <c r="E145" s="198" t="s">
        <v>160</v>
      </c>
      <c r="F145" s="199" t="s">
        <v>161</v>
      </c>
      <c r="G145" s="200" t="s">
        <v>162</v>
      </c>
      <c r="H145" s="201">
        <v>11.87</v>
      </c>
      <c r="I145" s="202"/>
      <c r="J145" s="203">
        <f>ROUND(I145*H145,2)</f>
        <v>0</v>
      </c>
      <c r="K145" s="204"/>
      <c r="L145" s="37"/>
      <c r="M145" s="205" t="s">
        <v>1</v>
      </c>
      <c r="N145" s="206" t="s">
        <v>39</v>
      </c>
      <c r="O145" s="69"/>
      <c r="P145" s="207">
        <f>O145*H145</f>
        <v>0</v>
      </c>
      <c r="Q145" s="207">
        <v>3.2000000000000003E-4</v>
      </c>
      <c r="R145" s="207">
        <f>Q145*H145</f>
        <v>3.7984E-3</v>
      </c>
      <c r="S145" s="207">
        <v>0</v>
      </c>
      <c r="T145" s="20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9" t="s">
        <v>123</v>
      </c>
      <c r="AT145" s="209" t="s">
        <v>119</v>
      </c>
      <c r="AU145" s="209" t="s">
        <v>124</v>
      </c>
      <c r="AY145" s="15" t="s">
        <v>117</v>
      </c>
      <c r="BE145" s="210">
        <f>IF(N145="základná",J145,0)</f>
        <v>0</v>
      </c>
      <c r="BF145" s="210">
        <f>IF(N145="znížená",J145,0)</f>
        <v>0</v>
      </c>
      <c r="BG145" s="210">
        <f>IF(N145="zákl. prenesená",J145,0)</f>
        <v>0</v>
      </c>
      <c r="BH145" s="210">
        <f>IF(N145="zníž. prenesená",J145,0)</f>
        <v>0</v>
      </c>
      <c r="BI145" s="210">
        <f>IF(N145="nulová",J145,0)</f>
        <v>0</v>
      </c>
      <c r="BJ145" s="15" t="s">
        <v>124</v>
      </c>
      <c r="BK145" s="210">
        <f>ROUND(I145*H145,2)</f>
        <v>0</v>
      </c>
      <c r="BL145" s="15" t="s">
        <v>123</v>
      </c>
      <c r="BM145" s="209" t="s">
        <v>163</v>
      </c>
    </row>
    <row r="146" spans="1:65" s="13" customFormat="1" ht="11.25">
      <c r="B146" s="211"/>
      <c r="C146" s="212"/>
      <c r="D146" s="213" t="s">
        <v>126</v>
      </c>
      <c r="E146" s="214" t="s">
        <v>1</v>
      </c>
      <c r="F146" s="215" t="s">
        <v>164</v>
      </c>
      <c r="G146" s="212"/>
      <c r="H146" s="216">
        <v>7.9130000000000003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126</v>
      </c>
      <c r="AU146" s="222" t="s">
        <v>124</v>
      </c>
      <c r="AV146" s="13" t="s">
        <v>124</v>
      </c>
      <c r="AW146" s="13" t="s">
        <v>30</v>
      </c>
      <c r="AX146" s="13" t="s">
        <v>78</v>
      </c>
      <c r="AY146" s="222" t="s">
        <v>117</v>
      </c>
    </row>
    <row r="147" spans="1:65" s="13" customFormat="1" ht="11.25">
      <c r="B147" s="211"/>
      <c r="C147" s="212"/>
      <c r="D147" s="213" t="s">
        <v>126</v>
      </c>
      <c r="E147" s="212"/>
      <c r="F147" s="215" t="s">
        <v>165</v>
      </c>
      <c r="G147" s="212"/>
      <c r="H147" s="216">
        <v>11.87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126</v>
      </c>
      <c r="AU147" s="222" t="s">
        <v>124</v>
      </c>
      <c r="AV147" s="13" t="s">
        <v>124</v>
      </c>
      <c r="AW147" s="13" t="s">
        <v>4</v>
      </c>
      <c r="AX147" s="13" t="s">
        <v>78</v>
      </c>
      <c r="AY147" s="222" t="s">
        <v>117</v>
      </c>
    </row>
    <row r="148" spans="1:65" s="2" customFormat="1" ht="24" customHeight="1">
      <c r="A148" s="32"/>
      <c r="B148" s="33"/>
      <c r="C148" s="223" t="s">
        <v>166</v>
      </c>
      <c r="D148" s="223" t="s">
        <v>167</v>
      </c>
      <c r="E148" s="224" t="s">
        <v>168</v>
      </c>
      <c r="F148" s="225" t="s">
        <v>169</v>
      </c>
      <c r="G148" s="226" t="s">
        <v>162</v>
      </c>
      <c r="H148" s="227">
        <v>15.826000000000001</v>
      </c>
      <c r="I148" s="228"/>
      <c r="J148" s="229">
        <f>ROUND(I148*H148,2)</f>
        <v>0</v>
      </c>
      <c r="K148" s="230"/>
      <c r="L148" s="231"/>
      <c r="M148" s="232" t="s">
        <v>1</v>
      </c>
      <c r="N148" s="233" t="s">
        <v>39</v>
      </c>
      <c r="O148" s="69"/>
      <c r="P148" s="207">
        <f>O148*H148</f>
        <v>0</v>
      </c>
      <c r="Q148" s="207">
        <v>2.9999999999999997E-4</v>
      </c>
      <c r="R148" s="207">
        <f>Q148*H148</f>
        <v>4.7477999999999999E-3</v>
      </c>
      <c r="S148" s="207">
        <v>0</v>
      </c>
      <c r="T148" s="20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9" t="s">
        <v>155</v>
      </c>
      <c r="AT148" s="209" t="s">
        <v>167</v>
      </c>
      <c r="AU148" s="209" t="s">
        <v>124</v>
      </c>
      <c r="AY148" s="15" t="s">
        <v>117</v>
      </c>
      <c r="BE148" s="210">
        <f>IF(N148="základná",J148,0)</f>
        <v>0</v>
      </c>
      <c r="BF148" s="210">
        <f>IF(N148="znížená",J148,0)</f>
        <v>0</v>
      </c>
      <c r="BG148" s="210">
        <f>IF(N148="zákl. prenesená",J148,0)</f>
        <v>0</v>
      </c>
      <c r="BH148" s="210">
        <f>IF(N148="zníž. prenesená",J148,0)</f>
        <v>0</v>
      </c>
      <c r="BI148" s="210">
        <f>IF(N148="nulová",J148,0)</f>
        <v>0</v>
      </c>
      <c r="BJ148" s="15" t="s">
        <v>124</v>
      </c>
      <c r="BK148" s="210">
        <f>ROUND(I148*H148,2)</f>
        <v>0</v>
      </c>
      <c r="BL148" s="15" t="s">
        <v>123</v>
      </c>
      <c r="BM148" s="209" t="s">
        <v>170</v>
      </c>
    </row>
    <row r="149" spans="1:65" s="13" customFormat="1" ht="11.25">
      <c r="B149" s="211"/>
      <c r="C149" s="212"/>
      <c r="D149" s="213" t="s">
        <v>126</v>
      </c>
      <c r="E149" s="212"/>
      <c r="F149" s="215" t="s">
        <v>171</v>
      </c>
      <c r="G149" s="212"/>
      <c r="H149" s="216">
        <v>15.826000000000001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126</v>
      </c>
      <c r="AU149" s="222" t="s">
        <v>124</v>
      </c>
      <c r="AV149" s="13" t="s">
        <v>124</v>
      </c>
      <c r="AW149" s="13" t="s">
        <v>4</v>
      </c>
      <c r="AX149" s="13" t="s">
        <v>78</v>
      </c>
      <c r="AY149" s="222" t="s">
        <v>117</v>
      </c>
    </row>
    <row r="150" spans="1:65" s="12" customFormat="1" ht="22.9" customHeight="1">
      <c r="B150" s="181"/>
      <c r="C150" s="182"/>
      <c r="D150" s="183" t="s">
        <v>72</v>
      </c>
      <c r="E150" s="195" t="s">
        <v>132</v>
      </c>
      <c r="F150" s="195" t="s">
        <v>172</v>
      </c>
      <c r="G150" s="182"/>
      <c r="H150" s="182"/>
      <c r="I150" s="185"/>
      <c r="J150" s="196">
        <f>BK150</f>
        <v>0</v>
      </c>
      <c r="K150" s="182"/>
      <c r="L150" s="187"/>
      <c r="M150" s="188"/>
      <c r="N150" s="189"/>
      <c r="O150" s="189"/>
      <c r="P150" s="190">
        <f>SUM(P151:P156)</f>
        <v>0</v>
      </c>
      <c r="Q150" s="189"/>
      <c r="R150" s="190">
        <f>SUM(R151:R156)</f>
        <v>2.1612114600000001</v>
      </c>
      <c r="S150" s="189"/>
      <c r="T150" s="191">
        <f>SUM(T151:T156)</f>
        <v>0</v>
      </c>
      <c r="AR150" s="192" t="s">
        <v>78</v>
      </c>
      <c r="AT150" s="193" t="s">
        <v>72</v>
      </c>
      <c r="AU150" s="193" t="s">
        <v>78</v>
      </c>
      <c r="AY150" s="192" t="s">
        <v>117</v>
      </c>
      <c r="BK150" s="194">
        <f>SUM(BK151:BK156)</f>
        <v>0</v>
      </c>
    </row>
    <row r="151" spans="1:65" s="2" customFormat="1" ht="36" customHeight="1">
      <c r="A151" s="32"/>
      <c r="B151" s="33"/>
      <c r="C151" s="197" t="s">
        <v>173</v>
      </c>
      <c r="D151" s="197" t="s">
        <v>119</v>
      </c>
      <c r="E151" s="198" t="s">
        <v>174</v>
      </c>
      <c r="F151" s="199" t="s">
        <v>175</v>
      </c>
      <c r="G151" s="200" t="s">
        <v>122</v>
      </c>
      <c r="H151" s="201">
        <v>1.468</v>
      </c>
      <c r="I151" s="202"/>
      <c r="J151" s="203">
        <f>ROUND(I151*H151,2)</f>
        <v>0</v>
      </c>
      <c r="K151" s="204"/>
      <c r="L151" s="37"/>
      <c r="M151" s="205" t="s">
        <v>1</v>
      </c>
      <c r="N151" s="206" t="s">
        <v>39</v>
      </c>
      <c r="O151" s="69"/>
      <c r="P151" s="207">
        <f>O151*H151</f>
        <v>0</v>
      </c>
      <c r="Q151" s="207">
        <v>0.93361000000000005</v>
      </c>
      <c r="R151" s="207">
        <f>Q151*H151</f>
        <v>1.3705394800000001</v>
      </c>
      <c r="S151" s="207">
        <v>0</v>
      </c>
      <c r="T151" s="20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9" t="s">
        <v>123</v>
      </c>
      <c r="AT151" s="209" t="s">
        <v>119</v>
      </c>
      <c r="AU151" s="209" t="s">
        <v>124</v>
      </c>
      <c r="AY151" s="15" t="s">
        <v>117</v>
      </c>
      <c r="BE151" s="210">
        <f>IF(N151="základná",J151,0)</f>
        <v>0</v>
      </c>
      <c r="BF151" s="210">
        <f>IF(N151="znížená",J151,0)</f>
        <v>0</v>
      </c>
      <c r="BG151" s="210">
        <f>IF(N151="zákl. prenesená",J151,0)</f>
        <v>0</v>
      </c>
      <c r="BH151" s="210">
        <f>IF(N151="zníž. prenesená",J151,0)</f>
        <v>0</v>
      </c>
      <c r="BI151" s="210">
        <f>IF(N151="nulová",J151,0)</f>
        <v>0</v>
      </c>
      <c r="BJ151" s="15" t="s">
        <v>124</v>
      </c>
      <c r="BK151" s="210">
        <f>ROUND(I151*H151,2)</f>
        <v>0</v>
      </c>
      <c r="BL151" s="15" t="s">
        <v>123</v>
      </c>
      <c r="BM151" s="209" t="s">
        <v>176</v>
      </c>
    </row>
    <row r="152" spans="1:65" s="13" customFormat="1" ht="11.25">
      <c r="B152" s="211"/>
      <c r="C152" s="212"/>
      <c r="D152" s="213" t="s">
        <v>126</v>
      </c>
      <c r="E152" s="214" t="s">
        <v>1</v>
      </c>
      <c r="F152" s="215" t="s">
        <v>177</v>
      </c>
      <c r="G152" s="212"/>
      <c r="H152" s="216">
        <v>1.468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126</v>
      </c>
      <c r="AU152" s="222" t="s">
        <v>124</v>
      </c>
      <c r="AV152" s="13" t="s">
        <v>124</v>
      </c>
      <c r="AW152" s="13" t="s">
        <v>30</v>
      </c>
      <c r="AX152" s="13" t="s">
        <v>78</v>
      </c>
      <c r="AY152" s="222" t="s">
        <v>117</v>
      </c>
    </row>
    <row r="153" spans="1:65" s="2" customFormat="1" ht="16.5" customHeight="1">
      <c r="A153" s="32"/>
      <c r="B153" s="33"/>
      <c r="C153" s="197" t="s">
        <v>178</v>
      </c>
      <c r="D153" s="197" t="s">
        <v>119</v>
      </c>
      <c r="E153" s="198" t="s">
        <v>179</v>
      </c>
      <c r="F153" s="199" t="s">
        <v>180</v>
      </c>
      <c r="G153" s="200" t="s">
        <v>122</v>
      </c>
      <c r="H153" s="201">
        <v>0.309</v>
      </c>
      <c r="I153" s="202"/>
      <c r="J153" s="203">
        <f>ROUND(I153*H153,2)</f>
        <v>0</v>
      </c>
      <c r="K153" s="204"/>
      <c r="L153" s="37"/>
      <c r="M153" s="205" t="s">
        <v>1</v>
      </c>
      <c r="N153" s="206" t="s">
        <v>39</v>
      </c>
      <c r="O153" s="69"/>
      <c r="P153" s="207">
        <f>O153*H153</f>
        <v>0</v>
      </c>
      <c r="Q153" s="207">
        <v>2.45682</v>
      </c>
      <c r="R153" s="207">
        <f>Q153*H153</f>
        <v>0.75915737999999999</v>
      </c>
      <c r="S153" s="207">
        <v>0</v>
      </c>
      <c r="T153" s="20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9" t="s">
        <v>123</v>
      </c>
      <c r="AT153" s="209" t="s">
        <v>119</v>
      </c>
      <c r="AU153" s="209" t="s">
        <v>124</v>
      </c>
      <c r="AY153" s="15" t="s">
        <v>117</v>
      </c>
      <c r="BE153" s="210">
        <f>IF(N153="základná",J153,0)</f>
        <v>0</v>
      </c>
      <c r="BF153" s="210">
        <f>IF(N153="znížená",J153,0)</f>
        <v>0</v>
      </c>
      <c r="BG153" s="210">
        <f>IF(N153="zákl. prenesená",J153,0)</f>
        <v>0</v>
      </c>
      <c r="BH153" s="210">
        <f>IF(N153="zníž. prenesená",J153,0)</f>
        <v>0</v>
      </c>
      <c r="BI153" s="210">
        <f>IF(N153="nulová",J153,0)</f>
        <v>0</v>
      </c>
      <c r="BJ153" s="15" t="s">
        <v>124</v>
      </c>
      <c r="BK153" s="210">
        <f>ROUND(I153*H153,2)</f>
        <v>0</v>
      </c>
      <c r="BL153" s="15" t="s">
        <v>123</v>
      </c>
      <c r="BM153" s="209" t="s">
        <v>181</v>
      </c>
    </row>
    <row r="154" spans="1:65" s="13" customFormat="1" ht="11.25">
      <c r="B154" s="211"/>
      <c r="C154" s="212"/>
      <c r="D154" s="213" t="s">
        <v>126</v>
      </c>
      <c r="E154" s="214" t="s">
        <v>1</v>
      </c>
      <c r="F154" s="215" t="s">
        <v>182</v>
      </c>
      <c r="G154" s="212"/>
      <c r="H154" s="216">
        <v>0.309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126</v>
      </c>
      <c r="AU154" s="222" t="s">
        <v>124</v>
      </c>
      <c r="AV154" s="13" t="s">
        <v>124</v>
      </c>
      <c r="AW154" s="13" t="s">
        <v>30</v>
      </c>
      <c r="AX154" s="13" t="s">
        <v>78</v>
      </c>
      <c r="AY154" s="222" t="s">
        <v>117</v>
      </c>
    </row>
    <row r="155" spans="1:65" s="2" customFormat="1" ht="24" customHeight="1">
      <c r="A155" s="32"/>
      <c r="B155" s="33"/>
      <c r="C155" s="197" t="s">
        <v>183</v>
      </c>
      <c r="D155" s="197" t="s">
        <v>119</v>
      </c>
      <c r="E155" s="198" t="s">
        <v>184</v>
      </c>
      <c r="F155" s="199" t="s">
        <v>185</v>
      </c>
      <c r="G155" s="200" t="s">
        <v>151</v>
      </c>
      <c r="H155" s="201">
        <v>3.1E-2</v>
      </c>
      <c r="I155" s="202"/>
      <c r="J155" s="203">
        <f>ROUND(I155*H155,2)</f>
        <v>0</v>
      </c>
      <c r="K155" s="204"/>
      <c r="L155" s="37"/>
      <c r="M155" s="205" t="s">
        <v>1</v>
      </c>
      <c r="N155" s="206" t="s">
        <v>39</v>
      </c>
      <c r="O155" s="69"/>
      <c r="P155" s="207">
        <f>O155*H155</f>
        <v>0</v>
      </c>
      <c r="Q155" s="207">
        <v>1.0165999999999999</v>
      </c>
      <c r="R155" s="207">
        <f>Q155*H155</f>
        <v>3.1514599999999997E-2</v>
      </c>
      <c r="S155" s="207">
        <v>0</v>
      </c>
      <c r="T155" s="20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9" t="s">
        <v>123</v>
      </c>
      <c r="AT155" s="209" t="s">
        <v>119</v>
      </c>
      <c r="AU155" s="209" t="s">
        <v>124</v>
      </c>
      <c r="AY155" s="15" t="s">
        <v>117</v>
      </c>
      <c r="BE155" s="210">
        <f>IF(N155="základná",J155,0)</f>
        <v>0</v>
      </c>
      <c r="BF155" s="210">
        <f>IF(N155="znížená",J155,0)</f>
        <v>0</v>
      </c>
      <c r="BG155" s="210">
        <f>IF(N155="zákl. prenesená",J155,0)</f>
        <v>0</v>
      </c>
      <c r="BH155" s="210">
        <f>IF(N155="zníž. prenesená",J155,0)</f>
        <v>0</v>
      </c>
      <c r="BI155" s="210">
        <f>IF(N155="nulová",J155,0)</f>
        <v>0</v>
      </c>
      <c r="BJ155" s="15" t="s">
        <v>124</v>
      </c>
      <c r="BK155" s="210">
        <f>ROUND(I155*H155,2)</f>
        <v>0</v>
      </c>
      <c r="BL155" s="15" t="s">
        <v>123</v>
      </c>
      <c r="BM155" s="209" t="s">
        <v>186</v>
      </c>
    </row>
    <row r="156" spans="1:65" s="13" customFormat="1" ht="11.25">
      <c r="B156" s="211"/>
      <c r="C156" s="212"/>
      <c r="D156" s="213" t="s">
        <v>126</v>
      </c>
      <c r="E156" s="212"/>
      <c r="F156" s="215" t="s">
        <v>187</v>
      </c>
      <c r="G156" s="212"/>
      <c r="H156" s="216">
        <v>3.1E-2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126</v>
      </c>
      <c r="AU156" s="222" t="s">
        <v>124</v>
      </c>
      <c r="AV156" s="13" t="s">
        <v>124</v>
      </c>
      <c r="AW156" s="13" t="s">
        <v>4</v>
      </c>
      <c r="AX156" s="13" t="s">
        <v>78</v>
      </c>
      <c r="AY156" s="222" t="s">
        <v>117</v>
      </c>
    </row>
    <row r="157" spans="1:65" s="12" customFormat="1" ht="22.9" customHeight="1">
      <c r="B157" s="181"/>
      <c r="C157" s="182"/>
      <c r="D157" s="183" t="s">
        <v>72</v>
      </c>
      <c r="E157" s="195" t="s">
        <v>123</v>
      </c>
      <c r="F157" s="195" t="s">
        <v>188</v>
      </c>
      <c r="G157" s="182"/>
      <c r="H157" s="182"/>
      <c r="I157" s="185"/>
      <c r="J157" s="196">
        <f>BK157</f>
        <v>0</v>
      </c>
      <c r="K157" s="182"/>
      <c r="L157" s="187"/>
      <c r="M157" s="188"/>
      <c r="N157" s="189"/>
      <c r="O157" s="189"/>
      <c r="P157" s="190">
        <f>SUM(P158:P160)</f>
        <v>0</v>
      </c>
      <c r="Q157" s="189"/>
      <c r="R157" s="190">
        <f>SUM(R158:R160)</f>
        <v>1.0536899999999998E-2</v>
      </c>
      <c r="S157" s="189"/>
      <c r="T157" s="191">
        <f>SUM(T158:T160)</f>
        <v>0</v>
      </c>
      <c r="AR157" s="192" t="s">
        <v>78</v>
      </c>
      <c r="AT157" s="193" t="s">
        <v>72</v>
      </c>
      <c r="AU157" s="193" t="s">
        <v>78</v>
      </c>
      <c r="AY157" s="192" t="s">
        <v>117</v>
      </c>
      <c r="BK157" s="194">
        <f>SUM(BK158:BK160)</f>
        <v>0</v>
      </c>
    </row>
    <row r="158" spans="1:65" s="2" customFormat="1" ht="24" customHeight="1">
      <c r="A158" s="32"/>
      <c r="B158" s="33"/>
      <c r="C158" s="197" t="s">
        <v>189</v>
      </c>
      <c r="D158" s="197" t="s">
        <v>119</v>
      </c>
      <c r="E158" s="198" t="s">
        <v>190</v>
      </c>
      <c r="F158" s="199" t="s">
        <v>191</v>
      </c>
      <c r="G158" s="200" t="s">
        <v>162</v>
      </c>
      <c r="H158" s="201">
        <v>3.09</v>
      </c>
      <c r="I158" s="202"/>
      <c r="J158" s="203">
        <f>ROUND(I158*H158,2)</f>
        <v>0</v>
      </c>
      <c r="K158" s="204"/>
      <c r="L158" s="37"/>
      <c r="M158" s="205" t="s">
        <v>1</v>
      </c>
      <c r="N158" s="206" t="s">
        <v>39</v>
      </c>
      <c r="O158" s="69"/>
      <c r="P158" s="207">
        <f>O158*H158</f>
        <v>0</v>
      </c>
      <c r="Q158" s="207">
        <v>3.4099999999999998E-3</v>
      </c>
      <c r="R158" s="207">
        <f>Q158*H158</f>
        <v>1.0536899999999998E-2</v>
      </c>
      <c r="S158" s="207">
        <v>0</v>
      </c>
      <c r="T158" s="20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9" t="s">
        <v>123</v>
      </c>
      <c r="AT158" s="209" t="s">
        <v>119</v>
      </c>
      <c r="AU158" s="209" t="s">
        <v>124</v>
      </c>
      <c r="AY158" s="15" t="s">
        <v>117</v>
      </c>
      <c r="BE158" s="210">
        <f>IF(N158="základná",J158,0)</f>
        <v>0</v>
      </c>
      <c r="BF158" s="210">
        <f>IF(N158="znížená",J158,0)</f>
        <v>0</v>
      </c>
      <c r="BG158" s="210">
        <f>IF(N158="zákl. prenesená",J158,0)</f>
        <v>0</v>
      </c>
      <c r="BH158" s="210">
        <f>IF(N158="zníž. prenesená",J158,0)</f>
        <v>0</v>
      </c>
      <c r="BI158" s="210">
        <f>IF(N158="nulová",J158,0)</f>
        <v>0</v>
      </c>
      <c r="BJ158" s="15" t="s">
        <v>124</v>
      </c>
      <c r="BK158" s="210">
        <f>ROUND(I158*H158,2)</f>
        <v>0</v>
      </c>
      <c r="BL158" s="15" t="s">
        <v>123</v>
      </c>
      <c r="BM158" s="209" t="s">
        <v>192</v>
      </c>
    </row>
    <row r="159" spans="1:65" s="13" customFormat="1" ht="11.25">
      <c r="B159" s="211"/>
      <c r="C159" s="212"/>
      <c r="D159" s="213" t="s">
        <v>126</v>
      </c>
      <c r="E159" s="214" t="s">
        <v>1</v>
      </c>
      <c r="F159" s="215" t="s">
        <v>193</v>
      </c>
      <c r="G159" s="212"/>
      <c r="H159" s="216">
        <v>3.09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126</v>
      </c>
      <c r="AU159" s="222" t="s">
        <v>124</v>
      </c>
      <c r="AV159" s="13" t="s">
        <v>124</v>
      </c>
      <c r="AW159" s="13" t="s">
        <v>30</v>
      </c>
      <c r="AX159" s="13" t="s">
        <v>78</v>
      </c>
      <c r="AY159" s="222" t="s">
        <v>117</v>
      </c>
    </row>
    <row r="160" spans="1:65" s="2" customFormat="1" ht="24" customHeight="1">
      <c r="A160" s="32"/>
      <c r="B160" s="33"/>
      <c r="C160" s="197" t="s">
        <v>194</v>
      </c>
      <c r="D160" s="197" t="s">
        <v>119</v>
      </c>
      <c r="E160" s="198" t="s">
        <v>195</v>
      </c>
      <c r="F160" s="199" t="s">
        <v>196</v>
      </c>
      <c r="G160" s="200" t="s">
        <v>162</v>
      </c>
      <c r="H160" s="201">
        <v>3.09</v>
      </c>
      <c r="I160" s="202"/>
      <c r="J160" s="203">
        <f>ROUND(I160*H160,2)</f>
        <v>0</v>
      </c>
      <c r="K160" s="204"/>
      <c r="L160" s="37"/>
      <c r="M160" s="205" t="s">
        <v>1</v>
      </c>
      <c r="N160" s="206" t="s">
        <v>39</v>
      </c>
      <c r="O160" s="69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9" t="s">
        <v>123</v>
      </c>
      <c r="AT160" s="209" t="s">
        <v>119</v>
      </c>
      <c r="AU160" s="209" t="s">
        <v>124</v>
      </c>
      <c r="AY160" s="15" t="s">
        <v>117</v>
      </c>
      <c r="BE160" s="210">
        <f>IF(N160="základná",J160,0)</f>
        <v>0</v>
      </c>
      <c r="BF160" s="210">
        <f>IF(N160="znížená",J160,0)</f>
        <v>0</v>
      </c>
      <c r="BG160" s="210">
        <f>IF(N160="zákl. prenesená",J160,0)</f>
        <v>0</v>
      </c>
      <c r="BH160" s="210">
        <f>IF(N160="zníž. prenesená",J160,0)</f>
        <v>0</v>
      </c>
      <c r="BI160" s="210">
        <f>IF(N160="nulová",J160,0)</f>
        <v>0</v>
      </c>
      <c r="BJ160" s="15" t="s">
        <v>124</v>
      </c>
      <c r="BK160" s="210">
        <f>ROUND(I160*H160,2)</f>
        <v>0</v>
      </c>
      <c r="BL160" s="15" t="s">
        <v>123</v>
      </c>
      <c r="BM160" s="209" t="s">
        <v>197</v>
      </c>
    </row>
    <row r="161" spans="1:65" s="12" customFormat="1" ht="22.9" customHeight="1">
      <c r="B161" s="181"/>
      <c r="C161" s="182"/>
      <c r="D161" s="183" t="s">
        <v>72</v>
      </c>
      <c r="E161" s="195" t="s">
        <v>144</v>
      </c>
      <c r="F161" s="195" t="s">
        <v>198</v>
      </c>
      <c r="G161" s="182"/>
      <c r="H161" s="182"/>
      <c r="I161" s="185"/>
      <c r="J161" s="196">
        <f>BK161</f>
        <v>0</v>
      </c>
      <c r="K161" s="182"/>
      <c r="L161" s="187"/>
      <c r="M161" s="188"/>
      <c r="N161" s="189"/>
      <c r="O161" s="189"/>
      <c r="P161" s="190">
        <f>SUM(P162:P167)</f>
        <v>0</v>
      </c>
      <c r="Q161" s="189"/>
      <c r="R161" s="190">
        <f>SUM(R162:R167)</f>
        <v>10.272760949999999</v>
      </c>
      <c r="S161" s="189"/>
      <c r="T161" s="191">
        <f>SUM(T162:T167)</f>
        <v>0</v>
      </c>
      <c r="AR161" s="192" t="s">
        <v>78</v>
      </c>
      <c r="AT161" s="193" t="s">
        <v>72</v>
      </c>
      <c r="AU161" s="193" t="s">
        <v>78</v>
      </c>
      <c r="AY161" s="192" t="s">
        <v>117</v>
      </c>
      <c r="BK161" s="194">
        <f>SUM(BK162:BK167)</f>
        <v>0</v>
      </c>
    </row>
    <row r="162" spans="1:65" s="2" customFormat="1" ht="24" customHeight="1">
      <c r="A162" s="32"/>
      <c r="B162" s="33"/>
      <c r="C162" s="197" t="s">
        <v>199</v>
      </c>
      <c r="D162" s="197" t="s">
        <v>119</v>
      </c>
      <c r="E162" s="198" t="s">
        <v>200</v>
      </c>
      <c r="F162" s="199" t="s">
        <v>201</v>
      </c>
      <c r="G162" s="200" t="s">
        <v>162</v>
      </c>
      <c r="H162" s="201">
        <v>61</v>
      </c>
      <c r="I162" s="202"/>
      <c r="J162" s="203">
        <f>ROUND(I162*H162,2)</f>
        <v>0</v>
      </c>
      <c r="K162" s="204"/>
      <c r="L162" s="37"/>
      <c r="M162" s="205" t="s">
        <v>1</v>
      </c>
      <c r="N162" s="206" t="s">
        <v>39</v>
      </c>
      <c r="O162" s="69"/>
      <c r="P162" s="207">
        <f>O162*H162</f>
        <v>0</v>
      </c>
      <c r="Q162" s="207">
        <v>4.0000000000000002E-4</v>
      </c>
      <c r="R162" s="207">
        <f>Q162*H162</f>
        <v>2.4400000000000002E-2</v>
      </c>
      <c r="S162" s="207">
        <v>0</v>
      </c>
      <c r="T162" s="20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9" t="s">
        <v>123</v>
      </c>
      <c r="AT162" s="209" t="s">
        <v>119</v>
      </c>
      <c r="AU162" s="209" t="s">
        <v>124</v>
      </c>
      <c r="AY162" s="15" t="s">
        <v>117</v>
      </c>
      <c r="BE162" s="210">
        <f>IF(N162="základná",J162,0)</f>
        <v>0</v>
      </c>
      <c r="BF162" s="210">
        <f>IF(N162="znížená",J162,0)</f>
        <v>0</v>
      </c>
      <c r="BG162" s="210">
        <f>IF(N162="zákl. prenesená",J162,0)</f>
        <v>0</v>
      </c>
      <c r="BH162" s="210">
        <f>IF(N162="zníž. prenesená",J162,0)</f>
        <v>0</v>
      </c>
      <c r="BI162" s="210">
        <f>IF(N162="nulová",J162,0)</f>
        <v>0</v>
      </c>
      <c r="BJ162" s="15" t="s">
        <v>124</v>
      </c>
      <c r="BK162" s="210">
        <f>ROUND(I162*H162,2)</f>
        <v>0</v>
      </c>
      <c r="BL162" s="15" t="s">
        <v>123</v>
      </c>
      <c r="BM162" s="209" t="s">
        <v>202</v>
      </c>
    </row>
    <row r="163" spans="1:65" s="2" customFormat="1" ht="24" customHeight="1">
      <c r="A163" s="32"/>
      <c r="B163" s="33"/>
      <c r="C163" s="197" t="s">
        <v>203</v>
      </c>
      <c r="D163" s="197" t="s">
        <v>119</v>
      </c>
      <c r="E163" s="198" t="s">
        <v>204</v>
      </c>
      <c r="F163" s="199" t="s">
        <v>205</v>
      </c>
      <c r="G163" s="200" t="s">
        <v>162</v>
      </c>
      <c r="H163" s="201">
        <v>61</v>
      </c>
      <c r="I163" s="202"/>
      <c r="J163" s="203">
        <f>ROUND(I163*H163,2)</f>
        <v>0</v>
      </c>
      <c r="K163" s="204"/>
      <c r="L163" s="37"/>
      <c r="M163" s="205" t="s">
        <v>1</v>
      </c>
      <c r="N163" s="206" t="s">
        <v>39</v>
      </c>
      <c r="O163" s="69"/>
      <c r="P163" s="207">
        <f>O163*H163</f>
        <v>0</v>
      </c>
      <c r="Q163" s="207">
        <v>0.16067999999999999</v>
      </c>
      <c r="R163" s="207">
        <f>Q163*H163</f>
        <v>9.8014799999999997</v>
      </c>
      <c r="S163" s="207">
        <v>0</v>
      </c>
      <c r="T163" s="208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9" t="s">
        <v>123</v>
      </c>
      <c r="AT163" s="209" t="s">
        <v>119</v>
      </c>
      <c r="AU163" s="209" t="s">
        <v>124</v>
      </c>
      <c r="AY163" s="15" t="s">
        <v>117</v>
      </c>
      <c r="BE163" s="210">
        <f>IF(N163="základná",J163,0)</f>
        <v>0</v>
      </c>
      <c r="BF163" s="210">
        <f>IF(N163="znížená",J163,0)</f>
        <v>0</v>
      </c>
      <c r="BG163" s="210">
        <f>IF(N163="zákl. prenesená",J163,0)</f>
        <v>0</v>
      </c>
      <c r="BH163" s="210">
        <f>IF(N163="zníž. prenesená",J163,0)</f>
        <v>0</v>
      </c>
      <c r="BI163" s="210">
        <f>IF(N163="nulová",J163,0)</f>
        <v>0</v>
      </c>
      <c r="BJ163" s="15" t="s">
        <v>124</v>
      </c>
      <c r="BK163" s="210">
        <f>ROUND(I163*H163,2)</f>
        <v>0</v>
      </c>
      <c r="BL163" s="15" t="s">
        <v>123</v>
      </c>
      <c r="BM163" s="209" t="s">
        <v>206</v>
      </c>
    </row>
    <row r="164" spans="1:65" s="2" customFormat="1" ht="36" customHeight="1">
      <c r="A164" s="32"/>
      <c r="B164" s="33"/>
      <c r="C164" s="197" t="s">
        <v>207</v>
      </c>
      <c r="D164" s="197" t="s">
        <v>119</v>
      </c>
      <c r="E164" s="198" t="s">
        <v>208</v>
      </c>
      <c r="F164" s="199" t="s">
        <v>209</v>
      </c>
      <c r="G164" s="200" t="s">
        <v>162</v>
      </c>
      <c r="H164" s="201">
        <v>9.7850000000000001</v>
      </c>
      <c r="I164" s="202"/>
      <c r="J164" s="203">
        <f>ROUND(I164*H164,2)</f>
        <v>0</v>
      </c>
      <c r="K164" s="204"/>
      <c r="L164" s="37"/>
      <c r="M164" s="205" t="s">
        <v>1</v>
      </c>
      <c r="N164" s="206" t="s">
        <v>39</v>
      </c>
      <c r="O164" s="69"/>
      <c r="P164" s="207">
        <f>O164*H164</f>
        <v>0</v>
      </c>
      <c r="Q164" s="207">
        <v>7.3499999999999998E-3</v>
      </c>
      <c r="R164" s="207">
        <f>Q164*H164</f>
        <v>7.1919750000000005E-2</v>
      </c>
      <c r="S164" s="207">
        <v>0</v>
      </c>
      <c r="T164" s="20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9" t="s">
        <v>123</v>
      </c>
      <c r="AT164" s="209" t="s">
        <v>119</v>
      </c>
      <c r="AU164" s="209" t="s">
        <v>124</v>
      </c>
      <c r="AY164" s="15" t="s">
        <v>117</v>
      </c>
      <c r="BE164" s="210">
        <f>IF(N164="základná",J164,0)</f>
        <v>0</v>
      </c>
      <c r="BF164" s="210">
        <f>IF(N164="znížená",J164,0)</f>
        <v>0</v>
      </c>
      <c r="BG164" s="210">
        <f>IF(N164="zákl. prenesená",J164,0)</f>
        <v>0</v>
      </c>
      <c r="BH164" s="210">
        <f>IF(N164="zníž. prenesená",J164,0)</f>
        <v>0</v>
      </c>
      <c r="BI164" s="210">
        <f>IF(N164="nulová",J164,0)</f>
        <v>0</v>
      </c>
      <c r="BJ164" s="15" t="s">
        <v>124</v>
      </c>
      <c r="BK164" s="210">
        <f>ROUND(I164*H164,2)</f>
        <v>0</v>
      </c>
      <c r="BL164" s="15" t="s">
        <v>123</v>
      </c>
      <c r="BM164" s="209" t="s">
        <v>210</v>
      </c>
    </row>
    <row r="165" spans="1:65" s="13" customFormat="1" ht="11.25">
      <c r="B165" s="211"/>
      <c r="C165" s="212"/>
      <c r="D165" s="213" t="s">
        <v>126</v>
      </c>
      <c r="E165" s="214" t="s">
        <v>1</v>
      </c>
      <c r="F165" s="215" t="s">
        <v>211</v>
      </c>
      <c r="G165" s="212"/>
      <c r="H165" s="216">
        <v>9.7850000000000001</v>
      </c>
      <c r="I165" s="217"/>
      <c r="J165" s="212"/>
      <c r="K165" s="212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126</v>
      </c>
      <c r="AU165" s="222" t="s">
        <v>124</v>
      </c>
      <c r="AV165" s="13" t="s">
        <v>124</v>
      </c>
      <c r="AW165" s="13" t="s">
        <v>30</v>
      </c>
      <c r="AX165" s="13" t="s">
        <v>78</v>
      </c>
      <c r="AY165" s="222" t="s">
        <v>117</v>
      </c>
    </row>
    <row r="166" spans="1:65" s="2" customFormat="1" ht="36" customHeight="1">
      <c r="A166" s="32"/>
      <c r="B166" s="33"/>
      <c r="C166" s="197" t="s">
        <v>212</v>
      </c>
      <c r="D166" s="197" t="s">
        <v>119</v>
      </c>
      <c r="E166" s="198" t="s">
        <v>213</v>
      </c>
      <c r="F166" s="199" t="s">
        <v>214</v>
      </c>
      <c r="G166" s="200" t="s">
        <v>162</v>
      </c>
      <c r="H166" s="201">
        <v>9.7850000000000001</v>
      </c>
      <c r="I166" s="202"/>
      <c r="J166" s="203">
        <f>ROUND(I166*H166,2)</f>
        <v>0</v>
      </c>
      <c r="K166" s="204"/>
      <c r="L166" s="37"/>
      <c r="M166" s="205" t="s">
        <v>1</v>
      </c>
      <c r="N166" s="206" t="s">
        <v>39</v>
      </c>
      <c r="O166" s="69"/>
      <c r="P166" s="207">
        <f>O166*H166</f>
        <v>0</v>
      </c>
      <c r="Q166" s="207">
        <v>3.3599999999999998E-2</v>
      </c>
      <c r="R166" s="207">
        <f>Q166*H166</f>
        <v>0.32877599999999996</v>
      </c>
      <c r="S166" s="207">
        <v>0</v>
      </c>
      <c r="T166" s="20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9" t="s">
        <v>123</v>
      </c>
      <c r="AT166" s="209" t="s">
        <v>119</v>
      </c>
      <c r="AU166" s="209" t="s">
        <v>124</v>
      </c>
      <c r="AY166" s="15" t="s">
        <v>117</v>
      </c>
      <c r="BE166" s="210">
        <f>IF(N166="základná",J166,0)</f>
        <v>0</v>
      </c>
      <c r="BF166" s="210">
        <f>IF(N166="znížená",J166,0)</f>
        <v>0</v>
      </c>
      <c r="BG166" s="210">
        <f>IF(N166="zákl. prenesená",J166,0)</f>
        <v>0</v>
      </c>
      <c r="BH166" s="210">
        <f>IF(N166="zníž. prenesená",J166,0)</f>
        <v>0</v>
      </c>
      <c r="BI166" s="210">
        <f>IF(N166="nulová",J166,0)</f>
        <v>0</v>
      </c>
      <c r="BJ166" s="15" t="s">
        <v>124</v>
      </c>
      <c r="BK166" s="210">
        <f>ROUND(I166*H166,2)</f>
        <v>0</v>
      </c>
      <c r="BL166" s="15" t="s">
        <v>123</v>
      </c>
      <c r="BM166" s="209" t="s">
        <v>215</v>
      </c>
    </row>
    <row r="167" spans="1:65" s="2" customFormat="1" ht="24" customHeight="1">
      <c r="A167" s="32"/>
      <c r="B167" s="33"/>
      <c r="C167" s="197" t="s">
        <v>7</v>
      </c>
      <c r="D167" s="197" t="s">
        <v>119</v>
      </c>
      <c r="E167" s="198" t="s">
        <v>216</v>
      </c>
      <c r="F167" s="199" t="s">
        <v>217</v>
      </c>
      <c r="G167" s="200" t="s">
        <v>162</v>
      </c>
      <c r="H167" s="201">
        <v>9.7850000000000001</v>
      </c>
      <c r="I167" s="202"/>
      <c r="J167" s="203">
        <f>ROUND(I167*H167,2)</f>
        <v>0</v>
      </c>
      <c r="K167" s="204"/>
      <c r="L167" s="37"/>
      <c r="M167" s="205" t="s">
        <v>1</v>
      </c>
      <c r="N167" s="206" t="s">
        <v>39</v>
      </c>
      <c r="O167" s="69"/>
      <c r="P167" s="207">
        <f>O167*H167</f>
        <v>0</v>
      </c>
      <c r="Q167" s="207">
        <v>4.7200000000000002E-3</v>
      </c>
      <c r="R167" s="207">
        <f>Q167*H167</f>
        <v>4.6185200000000003E-2</v>
      </c>
      <c r="S167" s="207">
        <v>0</v>
      </c>
      <c r="T167" s="20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9" t="s">
        <v>123</v>
      </c>
      <c r="AT167" s="209" t="s">
        <v>119</v>
      </c>
      <c r="AU167" s="209" t="s">
        <v>124</v>
      </c>
      <c r="AY167" s="15" t="s">
        <v>117</v>
      </c>
      <c r="BE167" s="210">
        <f>IF(N167="základná",J167,0)</f>
        <v>0</v>
      </c>
      <c r="BF167" s="210">
        <f>IF(N167="znížená",J167,0)</f>
        <v>0</v>
      </c>
      <c r="BG167" s="210">
        <f>IF(N167="zákl. prenesená",J167,0)</f>
        <v>0</v>
      </c>
      <c r="BH167" s="210">
        <f>IF(N167="zníž. prenesená",J167,0)</f>
        <v>0</v>
      </c>
      <c r="BI167" s="210">
        <f>IF(N167="nulová",J167,0)</f>
        <v>0</v>
      </c>
      <c r="BJ167" s="15" t="s">
        <v>124</v>
      </c>
      <c r="BK167" s="210">
        <f>ROUND(I167*H167,2)</f>
        <v>0</v>
      </c>
      <c r="BL167" s="15" t="s">
        <v>123</v>
      </c>
      <c r="BM167" s="209" t="s">
        <v>218</v>
      </c>
    </row>
    <row r="168" spans="1:65" s="12" customFormat="1" ht="22.9" customHeight="1">
      <c r="B168" s="181"/>
      <c r="C168" s="182"/>
      <c r="D168" s="183" t="s">
        <v>72</v>
      </c>
      <c r="E168" s="195" t="s">
        <v>159</v>
      </c>
      <c r="F168" s="195" t="s">
        <v>219</v>
      </c>
      <c r="G168" s="182"/>
      <c r="H168" s="182"/>
      <c r="I168" s="185"/>
      <c r="J168" s="196">
        <f>BK168</f>
        <v>0</v>
      </c>
      <c r="K168" s="182"/>
      <c r="L168" s="187"/>
      <c r="M168" s="188"/>
      <c r="N168" s="189"/>
      <c r="O168" s="189"/>
      <c r="P168" s="190">
        <f>SUM(P169:P185)</f>
        <v>0</v>
      </c>
      <c r="Q168" s="189"/>
      <c r="R168" s="190">
        <f>SUM(R169:R185)</f>
        <v>0.76470000000000005</v>
      </c>
      <c r="S168" s="189"/>
      <c r="T168" s="191">
        <f>SUM(T169:T185)</f>
        <v>15.158200000000001</v>
      </c>
      <c r="AR168" s="192" t="s">
        <v>78</v>
      </c>
      <c r="AT168" s="193" t="s">
        <v>72</v>
      </c>
      <c r="AU168" s="193" t="s">
        <v>78</v>
      </c>
      <c r="AY168" s="192" t="s">
        <v>117</v>
      </c>
      <c r="BK168" s="194">
        <f>SUM(BK169:BK185)</f>
        <v>0</v>
      </c>
    </row>
    <row r="169" spans="1:65" s="2" customFormat="1" ht="36" customHeight="1">
      <c r="A169" s="32"/>
      <c r="B169" s="33"/>
      <c r="C169" s="197" t="s">
        <v>220</v>
      </c>
      <c r="D169" s="197" t="s">
        <v>119</v>
      </c>
      <c r="E169" s="198" t="s">
        <v>221</v>
      </c>
      <c r="F169" s="199" t="s">
        <v>222</v>
      </c>
      <c r="G169" s="200" t="s">
        <v>223</v>
      </c>
      <c r="H169" s="201">
        <v>2.5</v>
      </c>
      <c r="I169" s="202"/>
      <c r="J169" s="203">
        <f t="shared" ref="J169:J175" si="0">ROUND(I169*H169,2)</f>
        <v>0</v>
      </c>
      <c r="K169" s="204"/>
      <c r="L169" s="37"/>
      <c r="M169" s="205" t="s">
        <v>1</v>
      </c>
      <c r="N169" s="206" t="s">
        <v>39</v>
      </c>
      <c r="O169" s="69"/>
      <c r="P169" s="207">
        <f t="shared" ref="P169:P175" si="1">O169*H169</f>
        <v>0</v>
      </c>
      <c r="Q169" s="207">
        <v>0.11934</v>
      </c>
      <c r="R169" s="207">
        <f t="shared" ref="R169:R175" si="2">Q169*H169</f>
        <v>0.29835</v>
      </c>
      <c r="S169" s="207">
        <v>0</v>
      </c>
      <c r="T169" s="208">
        <f t="shared" ref="T169:T175" si="3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9" t="s">
        <v>123</v>
      </c>
      <c r="AT169" s="209" t="s">
        <v>119</v>
      </c>
      <c r="AU169" s="209" t="s">
        <v>124</v>
      </c>
      <c r="AY169" s="15" t="s">
        <v>117</v>
      </c>
      <c r="BE169" s="210">
        <f t="shared" ref="BE169:BE175" si="4">IF(N169="základná",J169,0)</f>
        <v>0</v>
      </c>
      <c r="BF169" s="210">
        <f t="shared" ref="BF169:BF175" si="5">IF(N169="znížená",J169,0)</f>
        <v>0</v>
      </c>
      <c r="BG169" s="210">
        <f t="shared" ref="BG169:BG175" si="6">IF(N169="zákl. prenesená",J169,0)</f>
        <v>0</v>
      </c>
      <c r="BH169" s="210">
        <f t="shared" ref="BH169:BH175" si="7">IF(N169="zníž. prenesená",J169,0)</f>
        <v>0</v>
      </c>
      <c r="BI169" s="210">
        <f t="shared" ref="BI169:BI175" si="8">IF(N169="nulová",J169,0)</f>
        <v>0</v>
      </c>
      <c r="BJ169" s="15" t="s">
        <v>124</v>
      </c>
      <c r="BK169" s="210">
        <f t="shared" ref="BK169:BK175" si="9">ROUND(I169*H169,2)</f>
        <v>0</v>
      </c>
      <c r="BL169" s="15" t="s">
        <v>123</v>
      </c>
      <c r="BM169" s="209" t="s">
        <v>224</v>
      </c>
    </row>
    <row r="170" spans="1:65" s="2" customFormat="1" ht="36" customHeight="1">
      <c r="A170" s="32"/>
      <c r="B170" s="33"/>
      <c r="C170" s="197" t="s">
        <v>225</v>
      </c>
      <c r="D170" s="197" t="s">
        <v>119</v>
      </c>
      <c r="E170" s="198" t="s">
        <v>226</v>
      </c>
      <c r="F170" s="199" t="s">
        <v>227</v>
      </c>
      <c r="G170" s="200" t="s">
        <v>223</v>
      </c>
      <c r="H170" s="201">
        <v>2.5</v>
      </c>
      <c r="I170" s="202"/>
      <c r="J170" s="203">
        <f t="shared" si="0"/>
        <v>0</v>
      </c>
      <c r="K170" s="204"/>
      <c r="L170" s="37"/>
      <c r="M170" s="205" t="s">
        <v>1</v>
      </c>
      <c r="N170" s="206" t="s">
        <v>39</v>
      </c>
      <c r="O170" s="69"/>
      <c r="P170" s="207">
        <f t="shared" si="1"/>
        <v>0</v>
      </c>
      <c r="Q170" s="207">
        <v>0.11934</v>
      </c>
      <c r="R170" s="207">
        <f t="shared" si="2"/>
        <v>0.29835</v>
      </c>
      <c r="S170" s="207">
        <v>0</v>
      </c>
      <c r="T170" s="208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9" t="s">
        <v>123</v>
      </c>
      <c r="AT170" s="209" t="s">
        <v>119</v>
      </c>
      <c r="AU170" s="209" t="s">
        <v>124</v>
      </c>
      <c r="AY170" s="15" t="s">
        <v>117</v>
      </c>
      <c r="BE170" s="210">
        <f t="shared" si="4"/>
        <v>0</v>
      </c>
      <c r="BF170" s="210">
        <f t="shared" si="5"/>
        <v>0</v>
      </c>
      <c r="BG170" s="210">
        <f t="shared" si="6"/>
        <v>0</v>
      </c>
      <c r="BH170" s="210">
        <f t="shared" si="7"/>
        <v>0</v>
      </c>
      <c r="BI170" s="210">
        <f t="shared" si="8"/>
        <v>0</v>
      </c>
      <c r="BJ170" s="15" t="s">
        <v>124</v>
      </c>
      <c r="BK170" s="210">
        <f t="shared" si="9"/>
        <v>0</v>
      </c>
      <c r="BL170" s="15" t="s">
        <v>123</v>
      </c>
      <c r="BM170" s="209" t="s">
        <v>228</v>
      </c>
    </row>
    <row r="171" spans="1:65" s="2" customFormat="1" ht="24" customHeight="1">
      <c r="A171" s="32"/>
      <c r="B171" s="33"/>
      <c r="C171" s="223" t="s">
        <v>229</v>
      </c>
      <c r="D171" s="223" t="s">
        <v>167</v>
      </c>
      <c r="E171" s="224" t="s">
        <v>230</v>
      </c>
      <c r="F171" s="225" t="s">
        <v>231</v>
      </c>
      <c r="G171" s="226" t="s">
        <v>232</v>
      </c>
      <c r="H171" s="227">
        <v>2.5</v>
      </c>
      <c r="I171" s="228"/>
      <c r="J171" s="229">
        <f t="shared" si="0"/>
        <v>0</v>
      </c>
      <c r="K171" s="230"/>
      <c r="L171" s="231"/>
      <c r="M171" s="232" t="s">
        <v>1</v>
      </c>
      <c r="N171" s="233" t="s">
        <v>39</v>
      </c>
      <c r="O171" s="69"/>
      <c r="P171" s="207">
        <f t="shared" si="1"/>
        <v>0</v>
      </c>
      <c r="Q171" s="207">
        <v>5.8999999999999997E-2</v>
      </c>
      <c r="R171" s="207">
        <f t="shared" si="2"/>
        <v>0.14749999999999999</v>
      </c>
      <c r="S171" s="207">
        <v>0</v>
      </c>
      <c r="T171" s="208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9" t="s">
        <v>155</v>
      </c>
      <c r="AT171" s="209" t="s">
        <v>167</v>
      </c>
      <c r="AU171" s="209" t="s">
        <v>124</v>
      </c>
      <c r="AY171" s="15" t="s">
        <v>117</v>
      </c>
      <c r="BE171" s="210">
        <f t="shared" si="4"/>
        <v>0</v>
      </c>
      <c r="BF171" s="210">
        <f t="shared" si="5"/>
        <v>0</v>
      </c>
      <c r="BG171" s="210">
        <f t="shared" si="6"/>
        <v>0</v>
      </c>
      <c r="BH171" s="210">
        <f t="shared" si="7"/>
        <v>0</v>
      </c>
      <c r="BI171" s="210">
        <f t="shared" si="8"/>
        <v>0</v>
      </c>
      <c r="BJ171" s="15" t="s">
        <v>124</v>
      </c>
      <c r="BK171" s="210">
        <f t="shared" si="9"/>
        <v>0</v>
      </c>
      <c r="BL171" s="15" t="s">
        <v>123</v>
      </c>
      <c r="BM171" s="209" t="s">
        <v>233</v>
      </c>
    </row>
    <row r="172" spans="1:65" s="2" customFormat="1" ht="36" customHeight="1">
      <c r="A172" s="32"/>
      <c r="B172" s="33"/>
      <c r="C172" s="223" t="s">
        <v>234</v>
      </c>
      <c r="D172" s="223" t="s">
        <v>167</v>
      </c>
      <c r="E172" s="224" t="s">
        <v>235</v>
      </c>
      <c r="F172" s="225" t="s">
        <v>236</v>
      </c>
      <c r="G172" s="226" t="s">
        <v>232</v>
      </c>
      <c r="H172" s="227">
        <v>2.5</v>
      </c>
      <c r="I172" s="228"/>
      <c r="J172" s="229">
        <f t="shared" si="0"/>
        <v>0</v>
      </c>
      <c r="K172" s="230"/>
      <c r="L172" s="231"/>
      <c r="M172" s="232" t="s">
        <v>1</v>
      </c>
      <c r="N172" s="233" t="s">
        <v>39</v>
      </c>
      <c r="O172" s="69"/>
      <c r="P172" s="207">
        <f t="shared" si="1"/>
        <v>0</v>
      </c>
      <c r="Q172" s="207">
        <v>4.7000000000000002E-3</v>
      </c>
      <c r="R172" s="207">
        <f t="shared" si="2"/>
        <v>1.175E-2</v>
      </c>
      <c r="S172" s="207">
        <v>0</v>
      </c>
      <c r="T172" s="208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9" t="s">
        <v>155</v>
      </c>
      <c r="AT172" s="209" t="s">
        <v>167</v>
      </c>
      <c r="AU172" s="209" t="s">
        <v>124</v>
      </c>
      <c r="AY172" s="15" t="s">
        <v>117</v>
      </c>
      <c r="BE172" s="210">
        <f t="shared" si="4"/>
        <v>0</v>
      </c>
      <c r="BF172" s="210">
        <f t="shared" si="5"/>
        <v>0</v>
      </c>
      <c r="BG172" s="210">
        <f t="shared" si="6"/>
        <v>0</v>
      </c>
      <c r="BH172" s="210">
        <f t="shared" si="7"/>
        <v>0</v>
      </c>
      <c r="BI172" s="210">
        <f t="shared" si="8"/>
        <v>0</v>
      </c>
      <c r="BJ172" s="15" t="s">
        <v>124</v>
      </c>
      <c r="BK172" s="210">
        <f t="shared" si="9"/>
        <v>0</v>
      </c>
      <c r="BL172" s="15" t="s">
        <v>123</v>
      </c>
      <c r="BM172" s="209" t="s">
        <v>237</v>
      </c>
    </row>
    <row r="173" spans="1:65" s="2" customFormat="1" ht="24" customHeight="1">
      <c r="A173" s="32"/>
      <c r="B173" s="33"/>
      <c r="C173" s="223" t="s">
        <v>238</v>
      </c>
      <c r="D173" s="223" t="s">
        <v>167</v>
      </c>
      <c r="E173" s="224" t="s">
        <v>239</v>
      </c>
      <c r="F173" s="225" t="s">
        <v>240</v>
      </c>
      <c r="G173" s="226" t="s">
        <v>232</v>
      </c>
      <c r="H173" s="227">
        <v>2.5</v>
      </c>
      <c r="I173" s="228"/>
      <c r="J173" s="229">
        <f t="shared" si="0"/>
        <v>0</v>
      </c>
      <c r="K173" s="230"/>
      <c r="L173" s="231"/>
      <c r="M173" s="232" t="s">
        <v>1</v>
      </c>
      <c r="N173" s="233" t="s">
        <v>39</v>
      </c>
      <c r="O173" s="69"/>
      <c r="P173" s="207">
        <f t="shared" si="1"/>
        <v>0</v>
      </c>
      <c r="Q173" s="207">
        <v>3.5000000000000001E-3</v>
      </c>
      <c r="R173" s="207">
        <f t="shared" si="2"/>
        <v>8.7500000000000008E-3</v>
      </c>
      <c r="S173" s="207">
        <v>0</v>
      </c>
      <c r="T173" s="208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9" t="s">
        <v>155</v>
      </c>
      <c r="AT173" s="209" t="s">
        <v>167</v>
      </c>
      <c r="AU173" s="209" t="s">
        <v>124</v>
      </c>
      <c r="AY173" s="15" t="s">
        <v>117</v>
      </c>
      <c r="BE173" s="210">
        <f t="shared" si="4"/>
        <v>0</v>
      </c>
      <c r="BF173" s="210">
        <f t="shared" si="5"/>
        <v>0</v>
      </c>
      <c r="BG173" s="210">
        <f t="shared" si="6"/>
        <v>0</v>
      </c>
      <c r="BH173" s="210">
        <f t="shared" si="7"/>
        <v>0</v>
      </c>
      <c r="BI173" s="210">
        <f t="shared" si="8"/>
        <v>0</v>
      </c>
      <c r="BJ173" s="15" t="s">
        <v>124</v>
      </c>
      <c r="BK173" s="210">
        <f t="shared" si="9"/>
        <v>0</v>
      </c>
      <c r="BL173" s="15" t="s">
        <v>123</v>
      </c>
      <c r="BM173" s="209" t="s">
        <v>241</v>
      </c>
    </row>
    <row r="174" spans="1:65" s="2" customFormat="1" ht="16.5" customHeight="1">
      <c r="A174" s="32"/>
      <c r="B174" s="33"/>
      <c r="C174" s="197" t="s">
        <v>242</v>
      </c>
      <c r="D174" s="197" t="s">
        <v>119</v>
      </c>
      <c r="E174" s="198" t="s">
        <v>243</v>
      </c>
      <c r="F174" s="199" t="s">
        <v>244</v>
      </c>
      <c r="G174" s="200" t="s">
        <v>162</v>
      </c>
      <c r="H174" s="201">
        <v>61</v>
      </c>
      <c r="I174" s="202"/>
      <c r="J174" s="203">
        <f t="shared" si="0"/>
        <v>0</v>
      </c>
      <c r="K174" s="204"/>
      <c r="L174" s="37"/>
      <c r="M174" s="205" t="s">
        <v>1</v>
      </c>
      <c r="N174" s="206" t="s">
        <v>39</v>
      </c>
      <c r="O174" s="69"/>
      <c r="P174" s="207">
        <f t="shared" si="1"/>
        <v>0</v>
      </c>
      <c r="Q174" s="207">
        <v>0</v>
      </c>
      <c r="R174" s="207">
        <f t="shared" si="2"/>
        <v>0</v>
      </c>
      <c r="S174" s="207">
        <v>0</v>
      </c>
      <c r="T174" s="208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9" t="s">
        <v>123</v>
      </c>
      <c r="AT174" s="209" t="s">
        <v>119</v>
      </c>
      <c r="AU174" s="209" t="s">
        <v>124</v>
      </c>
      <c r="AY174" s="15" t="s">
        <v>117</v>
      </c>
      <c r="BE174" s="210">
        <f t="shared" si="4"/>
        <v>0</v>
      </c>
      <c r="BF174" s="210">
        <f t="shared" si="5"/>
        <v>0</v>
      </c>
      <c r="BG174" s="210">
        <f t="shared" si="6"/>
        <v>0</v>
      </c>
      <c r="BH174" s="210">
        <f t="shared" si="7"/>
        <v>0</v>
      </c>
      <c r="BI174" s="210">
        <f t="shared" si="8"/>
        <v>0</v>
      </c>
      <c r="BJ174" s="15" t="s">
        <v>124</v>
      </c>
      <c r="BK174" s="210">
        <f t="shared" si="9"/>
        <v>0</v>
      </c>
      <c r="BL174" s="15" t="s">
        <v>123</v>
      </c>
      <c r="BM174" s="209" t="s">
        <v>245</v>
      </c>
    </row>
    <row r="175" spans="1:65" s="2" customFormat="1" ht="36" customHeight="1">
      <c r="A175" s="32"/>
      <c r="B175" s="33"/>
      <c r="C175" s="197" t="s">
        <v>246</v>
      </c>
      <c r="D175" s="197" t="s">
        <v>119</v>
      </c>
      <c r="E175" s="198" t="s">
        <v>247</v>
      </c>
      <c r="F175" s="199" t="s">
        <v>248</v>
      </c>
      <c r="G175" s="200" t="s">
        <v>122</v>
      </c>
      <c r="H175" s="201">
        <v>0.24</v>
      </c>
      <c r="I175" s="202"/>
      <c r="J175" s="203">
        <f t="shared" si="0"/>
        <v>0</v>
      </c>
      <c r="K175" s="204"/>
      <c r="L175" s="37"/>
      <c r="M175" s="205" t="s">
        <v>1</v>
      </c>
      <c r="N175" s="206" t="s">
        <v>39</v>
      </c>
      <c r="O175" s="69"/>
      <c r="P175" s="207">
        <f t="shared" si="1"/>
        <v>0</v>
      </c>
      <c r="Q175" s="207">
        <v>0</v>
      </c>
      <c r="R175" s="207">
        <f t="shared" si="2"/>
        <v>0</v>
      </c>
      <c r="S175" s="207">
        <v>1.905</v>
      </c>
      <c r="T175" s="208">
        <f t="shared" si="3"/>
        <v>0.4572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9" t="s">
        <v>123</v>
      </c>
      <c r="AT175" s="209" t="s">
        <v>119</v>
      </c>
      <c r="AU175" s="209" t="s">
        <v>124</v>
      </c>
      <c r="AY175" s="15" t="s">
        <v>117</v>
      </c>
      <c r="BE175" s="210">
        <f t="shared" si="4"/>
        <v>0</v>
      </c>
      <c r="BF175" s="210">
        <f t="shared" si="5"/>
        <v>0</v>
      </c>
      <c r="BG175" s="210">
        <f t="shared" si="6"/>
        <v>0</v>
      </c>
      <c r="BH175" s="210">
        <f t="shared" si="7"/>
        <v>0</v>
      </c>
      <c r="BI175" s="210">
        <f t="shared" si="8"/>
        <v>0</v>
      </c>
      <c r="BJ175" s="15" t="s">
        <v>124</v>
      </c>
      <c r="BK175" s="210">
        <f t="shared" si="9"/>
        <v>0</v>
      </c>
      <c r="BL175" s="15" t="s">
        <v>123</v>
      </c>
      <c r="BM175" s="209" t="s">
        <v>249</v>
      </c>
    </row>
    <row r="176" spans="1:65" s="13" customFormat="1" ht="11.25">
      <c r="B176" s="211"/>
      <c r="C176" s="212"/>
      <c r="D176" s="213" t="s">
        <v>126</v>
      </c>
      <c r="E176" s="214" t="s">
        <v>1</v>
      </c>
      <c r="F176" s="215" t="s">
        <v>250</v>
      </c>
      <c r="G176" s="212"/>
      <c r="H176" s="216">
        <v>0.24</v>
      </c>
      <c r="I176" s="217"/>
      <c r="J176" s="212"/>
      <c r="K176" s="212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126</v>
      </c>
      <c r="AU176" s="222" t="s">
        <v>124</v>
      </c>
      <c r="AV176" s="13" t="s">
        <v>124</v>
      </c>
      <c r="AW176" s="13" t="s">
        <v>30</v>
      </c>
      <c r="AX176" s="13" t="s">
        <v>78</v>
      </c>
      <c r="AY176" s="222" t="s">
        <v>117</v>
      </c>
    </row>
    <row r="177" spans="1:65" s="2" customFormat="1" ht="36" customHeight="1">
      <c r="A177" s="32"/>
      <c r="B177" s="33"/>
      <c r="C177" s="197" t="s">
        <v>251</v>
      </c>
      <c r="D177" s="197" t="s">
        <v>119</v>
      </c>
      <c r="E177" s="198" t="s">
        <v>252</v>
      </c>
      <c r="F177" s="199" t="s">
        <v>253</v>
      </c>
      <c r="G177" s="200" t="s">
        <v>122</v>
      </c>
      <c r="H177" s="201">
        <v>4.88</v>
      </c>
      <c r="I177" s="202"/>
      <c r="J177" s="203">
        <f>ROUND(I177*H177,2)</f>
        <v>0</v>
      </c>
      <c r="K177" s="204"/>
      <c r="L177" s="37"/>
      <c r="M177" s="205" t="s">
        <v>1</v>
      </c>
      <c r="N177" s="206" t="s">
        <v>39</v>
      </c>
      <c r="O177" s="69"/>
      <c r="P177" s="207">
        <f>O177*H177</f>
        <v>0</v>
      </c>
      <c r="Q177" s="207">
        <v>0</v>
      </c>
      <c r="R177" s="207">
        <f>Q177*H177</f>
        <v>0</v>
      </c>
      <c r="S177" s="207">
        <v>2.2000000000000002</v>
      </c>
      <c r="T177" s="208">
        <f>S177*H177</f>
        <v>10.736000000000001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9" t="s">
        <v>123</v>
      </c>
      <c r="AT177" s="209" t="s">
        <v>119</v>
      </c>
      <c r="AU177" s="209" t="s">
        <v>124</v>
      </c>
      <c r="AY177" s="15" t="s">
        <v>117</v>
      </c>
      <c r="BE177" s="210">
        <f>IF(N177="základná",J177,0)</f>
        <v>0</v>
      </c>
      <c r="BF177" s="210">
        <f>IF(N177="znížená",J177,0)</f>
        <v>0</v>
      </c>
      <c r="BG177" s="210">
        <f>IF(N177="zákl. prenesená",J177,0)</f>
        <v>0</v>
      </c>
      <c r="BH177" s="210">
        <f>IF(N177="zníž. prenesená",J177,0)</f>
        <v>0</v>
      </c>
      <c r="BI177" s="210">
        <f>IF(N177="nulová",J177,0)</f>
        <v>0</v>
      </c>
      <c r="BJ177" s="15" t="s">
        <v>124</v>
      </c>
      <c r="BK177" s="210">
        <f>ROUND(I177*H177,2)</f>
        <v>0</v>
      </c>
      <c r="BL177" s="15" t="s">
        <v>123</v>
      </c>
      <c r="BM177" s="209" t="s">
        <v>254</v>
      </c>
    </row>
    <row r="178" spans="1:65" s="13" customFormat="1" ht="11.25">
      <c r="B178" s="211"/>
      <c r="C178" s="212"/>
      <c r="D178" s="213" t="s">
        <v>126</v>
      </c>
      <c r="E178" s="214" t="s">
        <v>1</v>
      </c>
      <c r="F178" s="215" t="s">
        <v>255</v>
      </c>
      <c r="G178" s="212"/>
      <c r="H178" s="216">
        <v>4.88</v>
      </c>
      <c r="I178" s="217"/>
      <c r="J178" s="212"/>
      <c r="K178" s="212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126</v>
      </c>
      <c r="AU178" s="222" t="s">
        <v>124</v>
      </c>
      <c r="AV178" s="13" t="s">
        <v>124</v>
      </c>
      <c r="AW178" s="13" t="s">
        <v>30</v>
      </c>
      <c r="AX178" s="13" t="s">
        <v>78</v>
      </c>
      <c r="AY178" s="222" t="s">
        <v>117</v>
      </c>
    </row>
    <row r="179" spans="1:65" s="2" customFormat="1" ht="36" customHeight="1">
      <c r="A179" s="32"/>
      <c r="B179" s="33"/>
      <c r="C179" s="197" t="s">
        <v>256</v>
      </c>
      <c r="D179" s="197" t="s">
        <v>119</v>
      </c>
      <c r="E179" s="198" t="s">
        <v>257</v>
      </c>
      <c r="F179" s="199" t="s">
        <v>258</v>
      </c>
      <c r="G179" s="200" t="s">
        <v>162</v>
      </c>
      <c r="H179" s="201">
        <v>61</v>
      </c>
      <c r="I179" s="202"/>
      <c r="J179" s="203">
        <f>ROUND(I179*H179,2)</f>
        <v>0</v>
      </c>
      <c r="K179" s="204"/>
      <c r="L179" s="37"/>
      <c r="M179" s="205" t="s">
        <v>1</v>
      </c>
      <c r="N179" s="206" t="s">
        <v>39</v>
      </c>
      <c r="O179" s="69"/>
      <c r="P179" s="207">
        <f>O179*H179</f>
        <v>0</v>
      </c>
      <c r="Q179" s="207">
        <v>0</v>
      </c>
      <c r="R179" s="207">
        <f>Q179*H179</f>
        <v>0</v>
      </c>
      <c r="S179" s="207">
        <v>6.5000000000000002E-2</v>
      </c>
      <c r="T179" s="208">
        <f>S179*H179</f>
        <v>3.9650000000000003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9" t="s">
        <v>123</v>
      </c>
      <c r="AT179" s="209" t="s">
        <v>119</v>
      </c>
      <c r="AU179" s="209" t="s">
        <v>124</v>
      </c>
      <c r="AY179" s="15" t="s">
        <v>117</v>
      </c>
      <c r="BE179" s="210">
        <f>IF(N179="základná",J179,0)</f>
        <v>0</v>
      </c>
      <c r="BF179" s="210">
        <f>IF(N179="znížená",J179,0)</f>
        <v>0</v>
      </c>
      <c r="BG179" s="210">
        <f>IF(N179="zákl. prenesená",J179,0)</f>
        <v>0</v>
      </c>
      <c r="BH179" s="210">
        <f>IF(N179="zníž. prenesená",J179,0)</f>
        <v>0</v>
      </c>
      <c r="BI179" s="210">
        <f>IF(N179="nulová",J179,0)</f>
        <v>0</v>
      </c>
      <c r="BJ179" s="15" t="s">
        <v>124</v>
      </c>
      <c r="BK179" s="210">
        <f>ROUND(I179*H179,2)</f>
        <v>0</v>
      </c>
      <c r="BL179" s="15" t="s">
        <v>123</v>
      </c>
      <c r="BM179" s="209" t="s">
        <v>259</v>
      </c>
    </row>
    <row r="180" spans="1:65" s="2" customFormat="1" ht="16.5" customHeight="1">
      <c r="A180" s="32"/>
      <c r="B180" s="33"/>
      <c r="C180" s="197" t="s">
        <v>260</v>
      </c>
      <c r="D180" s="197" t="s">
        <v>119</v>
      </c>
      <c r="E180" s="198" t="s">
        <v>261</v>
      </c>
      <c r="F180" s="199" t="s">
        <v>262</v>
      </c>
      <c r="G180" s="200" t="s">
        <v>263</v>
      </c>
      <c r="H180" s="201">
        <v>8</v>
      </c>
      <c r="I180" s="202"/>
      <c r="J180" s="203">
        <f>ROUND(I180*H180,2)</f>
        <v>0</v>
      </c>
      <c r="K180" s="204"/>
      <c r="L180" s="37"/>
      <c r="M180" s="205" t="s">
        <v>1</v>
      </c>
      <c r="N180" s="206" t="s">
        <v>39</v>
      </c>
      <c r="O180" s="69"/>
      <c r="P180" s="207">
        <f>O180*H180</f>
        <v>0</v>
      </c>
      <c r="Q180" s="207">
        <v>0</v>
      </c>
      <c r="R180" s="207">
        <f>Q180*H180</f>
        <v>0</v>
      </c>
      <c r="S180" s="207">
        <v>0</v>
      </c>
      <c r="T180" s="208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9" t="s">
        <v>264</v>
      </c>
      <c r="AT180" s="209" t="s">
        <v>119</v>
      </c>
      <c r="AU180" s="209" t="s">
        <v>124</v>
      </c>
      <c r="AY180" s="15" t="s">
        <v>117</v>
      </c>
      <c r="BE180" s="210">
        <f>IF(N180="základná",J180,0)</f>
        <v>0</v>
      </c>
      <c r="BF180" s="210">
        <f>IF(N180="znížená",J180,0)</f>
        <v>0</v>
      </c>
      <c r="BG180" s="210">
        <f>IF(N180="zákl. prenesená",J180,0)</f>
        <v>0</v>
      </c>
      <c r="BH180" s="210">
        <f>IF(N180="zníž. prenesená",J180,0)</f>
        <v>0</v>
      </c>
      <c r="BI180" s="210">
        <f>IF(N180="nulová",J180,0)</f>
        <v>0</v>
      </c>
      <c r="BJ180" s="15" t="s">
        <v>124</v>
      </c>
      <c r="BK180" s="210">
        <f>ROUND(I180*H180,2)</f>
        <v>0</v>
      </c>
      <c r="BL180" s="15" t="s">
        <v>264</v>
      </c>
      <c r="BM180" s="209" t="s">
        <v>265</v>
      </c>
    </row>
    <row r="181" spans="1:65" s="2" customFormat="1" ht="24" customHeight="1">
      <c r="A181" s="32"/>
      <c r="B181" s="33"/>
      <c r="C181" s="197" t="s">
        <v>266</v>
      </c>
      <c r="D181" s="197" t="s">
        <v>119</v>
      </c>
      <c r="E181" s="198" t="s">
        <v>267</v>
      </c>
      <c r="F181" s="199" t="s">
        <v>268</v>
      </c>
      <c r="G181" s="200" t="s">
        <v>151</v>
      </c>
      <c r="H181" s="201">
        <v>15.202999999999999</v>
      </c>
      <c r="I181" s="202"/>
      <c r="J181" s="203">
        <f>ROUND(I181*H181,2)</f>
        <v>0</v>
      </c>
      <c r="K181" s="204"/>
      <c r="L181" s="37"/>
      <c r="M181" s="205" t="s">
        <v>1</v>
      </c>
      <c r="N181" s="206" t="s">
        <v>39</v>
      </c>
      <c r="O181" s="69"/>
      <c r="P181" s="207">
        <f>O181*H181</f>
        <v>0</v>
      </c>
      <c r="Q181" s="207">
        <v>0</v>
      </c>
      <c r="R181" s="207">
        <f>Q181*H181</f>
        <v>0</v>
      </c>
      <c r="S181" s="207">
        <v>0</v>
      </c>
      <c r="T181" s="20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9" t="s">
        <v>123</v>
      </c>
      <c r="AT181" s="209" t="s">
        <v>119</v>
      </c>
      <c r="AU181" s="209" t="s">
        <v>124</v>
      </c>
      <c r="AY181" s="15" t="s">
        <v>117</v>
      </c>
      <c r="BE181" s="210">
        <f>IF(N181="základná",J181,0)</f>
        <v>0</v>
      </c>
      <c r="BF181" s="210">
        <f>IF(N181="znížená",J181,0)</f>
        <v>0</v>
      </c>
      <c r="BG181" s="210">
        <f>IF(N181="zákl. prenesená",J181,0)</f>
        <v>0</v>
      </c>
      <c r="BH181" s="210">
        <f>IF(N181="zníž. prenesená",J181,0)</f>
        <v>0</v>
      </c>
      <c r="BI181" s="210">
        <f>IF(N181="nulová",J181,0)</f>
        <v>0</v>
      </c>
      <c r="BJ181" s="15" t="s">
        <v>124</v>
      </c>
      <c r="BK181" s="210">
        <f>ROUND(I181*H181,2)</f>
        <v>0</v>
      </c>
      <c r="BL181" s="15" t="s">
        <v>123</v>
      </c>
      <c r="BM181" s="209" t="s">
        <v>269</v>
      </c>
    </row>
    <row r="182" spans="1:65" s="2" customFormat="1" ht="16.5" customHeight="1">
      <c r="A182" s="32"/>
      <c r="B182" s="33"/>
      <c r="C182" s="197" t="s">
        <v>270</v>
      </c>
      <c r="D182" s="197" t="s">
        <v>119</v>
      </c>
      <c r="E182" s="198" t="s">
        <v>271</v>
      </c>
      <c r="F182" s="199" t="s">
        <v>272</v>
      </c>
      <c r="G182" s="200" t="s">
        <v>151</v>
      </c>
      <c r="H182" s="201">
        <v>15.202999999999999</v>
      </c>
      <c r="I182" s="202"/>
      <c r="J182" s="203">
        <f>ROUND(I182*H182,2)</f>
        <v>0</v>
      </c>
      <c r="K182" s="204"/>
      <c r="L182" s="37"/>
      <c r="M182" s="205" t="s">
        <v>1</v>
      </c>
      <c r="N182" s="206" t="s">
        <v>39</v>
      </c>
      <c r="O182" s="69"/>
      <c r="P182" s="207">
        <f>O182*H182</f>
        <v>0</v>
      </c>
      <c r="Q182" s="207">
        <v>0</v>
      </c>
      <c r="R182" s="207">
        <f>Q182*H182</f>
        <v>0</v>
      </c>
      <c r="S182" s="207">
        <v>0</v>
      </c>
      <c r="T182" s="20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9" t="s">
        <v>123</v>
      </c>
      <c r="AT182" s="209" t="s">
        <v>119</v>
      </c>
      <c r="AU182" s="209" t="s">
        <v>124</v>
      </c>
      <c r="AY182" s="15" t="s">
        <v>117</v>
      </c>
      <c r="BE182" s="210">
        <f>IF(N182="základná",J182,0)</f>
        <v>0</v>
      </c>
      <c r="BF182" s="210">
        <f>IF(N182="znížená",J182,0)</f>
        <v>0</v>
      </c>
      <c r="BG182" s="210">
        <f>IF(N182="zákl. prenesená",J182,0)</f>
        <v>0</v>
      </c>
      <c r="BH182" s="210">
        <f>IF(N182="zníž. prenesená",J182,0)</f>
        <v>0</v>
      </c>
      <c r="BI182" s="210">
        <f>IF(N182="nulová",J182,0)</f>
        <v>0</v>
      </c>
      <c r="BJ182" s="15" t="s">
        <v>124</v>
      </c>
      <c r="BK182" s="210">
        <f>ROUND(I182*H182,2)</f>
        <v>0</v>
      </c>
      <c r="BL182" s="15" t="s">
        <v>123</v>
      </c>
      <c r="BM182" s="209" t="s">
        <v>273</v>
      </c>
    </row>
    <row r="183" spans="1:65" s="2" customFormat="1" ht="24" customHeight="1">
      <c r="A183" s="32"/>
      <c r="B183" s="33"/>
      <c r="C183" s="197" t="s">
        <v>274</v>
      </c>
      <c r="D183" s="197" t="s">
        <v>119</v>
      </c>
      <c r="E183" s="198" t="s">
        <v>275</v>
      </c>
      <c r="F183" s="199" t="s">
        <v>276</v>
      </c>
      <c r="G183" s="200" t="s">
        <v>151</v>
      </c>
      <c r="H183" s="201">
        <v>227.37</v>
      </c>
      <c r="I183" s="202"/>
      <c r="J183" s="203">
        <f>ROUND(I183*H183,2)</f>
        <v>0</v>
      </c>
      <c r="K183" s="204"/>
      <c r="L183" s="37"/>
      <c r="M183" s="205" t="s">
        <v>1</v>
      </c>
      <c r="N183" s="206" t="s">
        <v>39</v>
      </c>
      <c r="O183" s="69"/>
      <c r="P183" s="207">
        <f>O183*H183</f>
        <v>0</v>
      </c>
      <c r="Q183" s="207">
        <v>0</v>
      </c>
      <c r="R183" s="207">
        <f>Q183*H183</f>
        <v>0</v>
      </c>
      <c r="S183" s="207">
        <v>0</v>
      </c>
      <c r="T183" s="20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9" t="s">
        <v>123</v>
      </c>
      <c r="AT183" s="209" t="s">
        <v>119</v>
      </c>
      <c r="AU183" s="209" t="s">
        <v>124</v>
      </c>
      <c r="AY183" s="15" t="s">
        <v>117</v>
      </c>
      <c r="BE183" s="210">
        <f>IF(N183="základná",J183,0)</f>
        <v>0</v>
      </c>
      <c r="BF183" s="210">
        <f>IF(N183="znížená",J183,0)</f>
        <v>0</v>
      </c>
      <c r="BG183" s="210">
        <f>IF(N183="zákl. prenesená",J183,0)</f>
        <v>0</v>
      </c>
      <c r="BH183" s="210">
        <f>IF(N183="zníž. prenesená",J183,0)</f>
        <v>0</v>
      </c>
      <c r="BI183" s="210">
        <f>IF(N183="nulová",J183,0)</f>
        <v>0</v>
      </c>
      <c r="BJ183" s="15" t="s">
        <v>124</v>
      </c>
      <c r="BK183" s="210">
        <f>ROUND(I183*H183,2)</f>
        <v>0</v>
      </c>
      <c r="BL183" s="15" t="s">
        <v>123</v>
      </c>
      <c r="BM183" s="209" t="s">
        <v>277</v>
      </c>
    </row>
    <row r="184" spans="1:65" s="13" customFormat="1" ht="11.25">
      <c r="B184" s="211"/>
      <c r="C184" s="212"/>
      <c r="D184" s="213" t="s">
        <v>126</v>
      </c>
      <c r="E184" s="212"/>
      <c r="F184" s="215" t="s">
        <v>278</v>
      </c>
      <c r="G184" s="212"/>
      <c r="H184" s="216">
        <v>227.37</v>
      </c>
      <c r="I184" s="217"/>
      <c r="J184" s="212"/>
      <c r="K184" s="212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126</v>
      </c>
      <c r="AU184" s="222" t="s">
        <v>124</v>
      </c>
      <c r="AV184" s="13" t="s">
        <v>124</v>
      </c>
      <c r="AW184" s="13" t="s">
        <v>4</v>
      </c>
      <c r="AX184" s="13" t="s">
        <v>78</v>
      </c>
      <c r="AY184" s="222" t="s">
        <v>117</v>
      </c>
    </row>
    <row r="185" spans="1:65" s="2" customFormat="1" ht="24" customHeight="1">
      <c r="A185" s="32"/>
      <c r="B185" s="33"/>
      <c r="C185" s="197" t="s">
        <v>279</v>
      </c>
      <c r="D185" s="197" t="s">
        <v>119</v>
      </c>
      <c r="E185" s="198" t="s">
        <v>280</v>
      </c>
      <c r="F185" s="199" t="s">
        <v>281</v>
      </c>
      <c r="G185" s="200" t="s">
        <v>151</v>
      </c>
      <c r="H185" s="201">
        <v>15.157999999999999</v>
      </c>
      <c r="I185" s="202"/>
      <c r="J185" s="203">
        <f>ROUND(I185*H185,2)</f>
        <v>0</v>
      </c>
      <c r="K185" s="204"/>
      <c r="L185" s="37"/>
      <c r="M185" s="205" t="s">
        <v>1</v>
      </c>
      <c r="N185" s="206" t="s">
        <v>39</v>
      </c>
      <c r="O185" s="69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9" t="s">
        <v>123</v>
      </c>
      <c r="AT185" s="209" t="s">
        <v>119</v>
      </c>
      <c r="AU185" s="209" t="s">
        <v>124</v>
      </c>
      <c r="AY185" s="15" t="s">
        <v>117</v>
      </c>
      <c r="BE185" s="210">
        <f>IF(N185="základná",J185,0)</f>
        <v>0</v>
      </c>
      <c r="BF185" s="210">
        <f>IF(N185="znížená",J185,0)</f>
        <v>0</v>
      </c>
      <c r="BG185" s="210">
        <f>IF(N185="zákl. prenesená",J185,0)</f>
        <v>0</v>
      </c>
      <c r="BH185" s="210">
        <f>IF(N185="zníž. prenesená",J185,0)</f>
        <v>0</v>
      </c>
      <c r="BI185" s="210">
        <f>IF(N185="nulová",J185,0)</f>
        <v>0</v>
      </c>
      <c r="BJ185" s="15" t="s">
        <v>124</v>
      </c>
      <c r="BK185" s="210">
        <f>ROUND(I185*H185,2)</f>
        <v>0</v>
      </c>
      <c r="BL185" s="15" t="s">
        <v>123</v>
      </c>
      <c r="BM185" s="209" t="s">
        <v>282</v>
      </c>
    </row>
    <row r="186" spans="1:65" s="12" customFormat="1" ht="22.9" customHeight="1">
      <c r="B186" s="181"/>
      <c r="C186" s="182"/>
      <c r="D186" s="183" t="s">
        <v>72</v>
      </c>
      <c r="E186" s="195" t="s">
        <v>283</v>
      </c>
      <c r="F186" s="195" t="s">
        <v>284</v>
      </c>
      <c r="G186" s="182"/>
      <c r="H186" s="182"/>
      <c r="I186" s="185"/>
      <c r="J186" s="196">
        <f>BK186</f>
        <v>0</v>
      </c>
      <c r="K186" s="182"/>
      <c r="L186" s="187"/>
      <c r="M186" s="188"/>
      <c r="N186" s="189"/>
      <c r="O186" s="189"/>
      <c r="P186" s="190">
        <f>P187</f>
        <v>0</v>
      </c>
      <c r="Q186" s="189"/>
      <c r="R186" s="190">
        <f>R187</f>
        <v>0</v>
      </c>
      <c r="S186" s="189"/>
      <c r="T186" s="191">
        <f>T187</f>
        <v>0</v>
      </c>
      <c r="AR186" s="192" t="s">
        <v>78</v>
      </c>
      <c r="AT186" s="193" t="s">
        <v>72</v>
      </c>
      <c r="AU186" s="193" t="s">
        <v>78</v>
      </c>
      <c r="AY186" s="192" t="s">
        <v>117</v>
      </c>
      <c r="BK186" s="194">
        <f>BK187</f>
        <v>0</v>
      </c>
    </row>
    <row r="187" spans="1:65" s="2" customFormat="1" ht="24" customHeight="1">
      <c r="A187" s="32"/>
      <c r="B187" s="33"/>
      <c r="C187" s="197" t="s">
        <v>285</v>
      </c>
      <c r="D187" s="197" t="s">
        <v>119</v>
      </c>
      <c r="E187" s="198" t="s">
        <v>286</v>
      </c>
      <c r="F187" s="199" t="s">
        <v>287</v>
      </c>
      <c r="G187" s="200" t="s">
        <v>151</v>
      </c>
      <c r="H187" s="201">
        <v>15.923</v>
      </c>
      <c r="I187" s="202"/>
      <c r="J187" s="203">
        <f>ROUND(I187*H187,2)</f>
        <v>0</v>
      </c>
      <c r="K187" s="204"/>
      <c r="L187" s="37"/>
      <c r="M187" s="205" t="s">
        <v>1</v>
      </c>
      <c r="N187" s="206" t="s">
        <v>39</v>
      </c>
      <c r="O187" s="69"/>
      <c r="P187" s="207">
        <f>O187*H187</f>
        <v>0</v>
      </c>
      <c r="Q187" s="207">
        <v>0</v>
      </c>
      <c r="R187" s="207">
        <f>Q187*H187</f>
        <v>0</v>
      </c>
      <c r="S187" s="207">
        <v>0</v>
      </c>
      <c r="T187" s="20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9" t="s">
        <v>123</v>
      </c>
      <c r="AT187" s="209" t="s">
        <v>119</v>
      </c>
      <c r="AU187" s="209" t="s">
        <v>124</v>
      </c>
      <c r="AY187" s="15" t="s">
        <v>117</v>
      </c>
      <c r="BE187" s="210">
        <f>IF(N187="základná",J187,0)</f>
        <v>0</v>
      </c>
      <c r="BF187" s="210">
        <f>IF(N187="znížená",J187,0)</f>
        <v>0</v>
      </c>
      <c r="BG187" s="210">
        <f>IF(N187="zákl. prenesená",J187,0)</f>
        <v>0</v>
      </c>
      <c r="BH187" s="210">
        <f>IF(N187="zníž. prenesená",J187,0)</f>
        <v>0</v>
      </c>
      <c r="BI187" s="210">
        <f>IF(N187="nulová",J187,0)</f>
        <v>0</v>
      </c>
      <c r="BJ187" s="15" t="s">
        <v>124</v>
      </c>
      <c r="BK187" s="210">
        <f>ROUND(I187*H187,2)</f>
        <v>0</v>
      </c>
      <c r="BL187" s="15" t="s">
        <v>123</v>
      </c>
      <c r="BM187" s="209" t="s">
        <v>288</v>
      </c>
    </row>
    <row r="188" spans="1:65" s="12" customFormat="1" ht="22.9" customHeight="1">
      <c r="B188" s="181"/>
      <c r="C188" s="182"/>
      <c r="D188" s="183" t="s">
        <v>72</v>
      </c>
      <c r="E188" s="195" t="s">
        <v>289</v>
      </c>
      <c r="F188" s="195" t="s">
        <v>290</v>
      </c>
      <c r="G188" s="182"/>
      <c r="H188" s="182"/>
      <c r="I188" s="185"/>
      <c r="J188" s="196">
        <f>BK188</f>
        <v>0</v>
      </c>
      <c r="K188" s="182"/>
      <c r="L188" s="187"/>
      <c r="M188" s="188"/>
      <c r="N188" s="189"/>
      <c r="O188" s="189"/>
      <c r="P188" s="190">
        <f>SUM(P189:P199)</f>
        <v>0</v>
      </c>
      <c r="Q188" s="189"/>
      <c r="R188" s="190">
        <f>SUM(R189:R199)</f>
        <v>3175.3090000000002</v>
      </c>
      <c r="S188" s="189"/>
      <c r="T188" s="191">
        <f>SUM(T189:T199)</f>
        <v>0</v>
      </c>
      <c r="AR188" s="192" t="s">
        <v>123</v>
      </c>
      <c r="AT188" s="193" t="s">
        <v>72</v>
      </c>
      <c r="AU188" s="193" t="s">
        <v>78</v>
      </c>
      <c r="AY188" s="192" t="s">
        <v>117</v>
      </c>
      <c r="BK188" s="194">
        <f>SUM(BK189:BK199)</f>
        <v>0</v>
      </c>
    </row>
    <row r="189" spans="1:65" s="2" customFormat="1" ht="16.5" customHeight="1">
      <c r="A189" s="32"/>
      <c r="B189" s="33"/>
      <c r="C189" s="197" t="s">
        <v>291</v>
      </c>
      <c r="D189" s="197" t="s">
        <v>119</v>
      </c>
      <c r="E189" s="198" t="s">
        <v>292</v>
      </c>
      <c r="F189" s="199" t="s">
        <v>293</v>
      </c>
      <c r="G189" s="200" t="s">
        <v>294</v>
      </c>
      <c r="H189" s="201">
        <v>2940.1010000000001</v>
      </c>
      <c r="I189" s="202"/>
      <c r="J189" s="203">
        <f>ROUND(I189*H189,2)</f>
        <v>0</v>
      </c>
      <c r="K189" s="204"/>
      <c r="L189" s="37"/>
      <c r="M189" s="205" t="s">
        <v>1</v>
      </c>
      <c r="N189" s="206" t="s">
        <v>39</v>
      </c>
      <c r="O189" s="69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9" t="s">
        <v>295</v>
      </c>
      <c r="AT189" s="209" t="s">
        <v>119</v>
      </c>
      <c r="AU189" s="209" t="s">
        <v>124</v>
      </c>
      <c r="AY189" s="15" t="s">
        <v>117</v>
      </c>
      <c r="BE189" s="210">
        <f>IF(N189="základná",J189,0)</f>
        <v>0</v>
      </c>
      <c r="BF189" s="210">
        <f>IF(N189="znížená",J189,0)</f>
        <v>0</v>
      </c>
      <c r="BG189" s="210">
        <f>IF(N189="zákl. prenesená",J189,0)</f>
        <v>0</v>
      </c>
      <c r="BH189" s="210">
        <f>IF(N189="zníž. prenesená",J189,0)</f>
        <v>0</v>
      </c>
      <c r="BI189" s="210">
        <f>IF(N189="nulová",J189,0)</f>
        <v>0</v>
      </c>
      <c r="BJ189" s="15" t="s">
        <v>124</v>
      </c>
      <c r="BK189" s="210">
        <f>ROUND(I189*H189,2)</f>
        <v>0</v>
      </c>
      <c r="BL189" s="15" t="s">
        <v>295</v>
      </c>
      <c r="BM189" s="209" t="s">
        <v>296</v>
      </c>
    </row>
    <row r="190" spans="1:65" s="13" customFormat="1" ht="22.5">
      <c r="B190" s="211"/>
      <c r="C190" s="212"/>
      <c r="D190" s="213" t="s">
        <v>126</v>
      </c>
      <c r="E190" s="214" t="s">
        <v>1</v>
      </c>
      <c r="F190" s="215" t="s">
        <v>297</v>
      </c>
      <c r="G190" s="212"/>
      <c r="H190" s="216">
        <v>1100.2560000000001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126</v>
      </c>
      <c r="AU190" s="222" t="s">
        <v>124</v>
      </c>
      <c r="AV190" s="13" t="s">
        <v>124</v>
      </c>
      <c r="AW190" s="13" t="s">
        <v>30</v>
      </c>
      <c r="AX190" s="13" t="s">
        <v>73</v>
      </c>
      <c r="AY190" s="222" t="s">
        <v>117</v>
      </c>
    </row>
    <row r="191" spans="1:65" s="13" customFormat="1" ht="33.75">
      <c r="B191" s="211"/>
      <c r="C191" s="212"/>
      <c r="D191" s="213" t="s">
        <v>126</v>
      </c>
      <c r="E191" s="214" t="s">
        <v>1</v>
      </c>
      <c r="F191" s="215" t="s">
        <v>298</v>
      </c>
      <c r="G191" s="212"/>
      <c r="H191" s="216">
        <v>883.03599999999994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126</v>
      </c>
      <c r="AU191" s="222" t="s">
        <v>124</v>
      </c>
      <c r="AV191" s="13" t="s">
        <v>124</v>
      </c>
      <c r="AW191" s="13" t="s">
        <v>30</v>
      </c>
      <c r="AX191" s="13" t="s">
        <v>73</v>
      </c>
      <c r="AY191" s="222" t="s">
        <v>117</v>
      </c>
    </row>
    <row r="192" spans="1:65" s="13" customFormat="1" ht="11.25">
      <c r="B192" s="211"/>
      <c r="C192" s="212"/>
      <c r="D192" s="213" t="s">
        <v>126</v>
      </c>
      <c r="E192" s="214" t="s">
        <v>1</v>
      </c>
      <c r="F192" s="215" t="s">
        <v>299</v>
      </c>
      <c r="G192" s="212"/>
      <c r="H192" s="216">
        <v>524.97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126</v>
      </c>
      <c r="AU192" s="222" t="s">
        <v>124</v>
      </c>
      <c r="AV192" s="13" t="s">
        <v>124</v>
      </c>
      <c r="AW192" s="13" t="s">
        <v>30</v>
      </c>
      <c r="AX192" s="13" t="s">
        <v>73</v>
      </c>
      <c r="AY192" s="222" t="s">
        <v>117</v>
      </c>
    </row>
    <row r="193" spans="1:65" s="13" customFormat="1" ht="22.5">
      <c r="B193" s="211"/>
      <c r="C193" s="212"/>
      <c r="D193" s="213" t="s">
        <v>126</v>
      </c>
      <c r="E193" s="214" t="s">
        <v>1</v>
      </c>
      <c r="F193" s="215" t="s">
        <v>300</v>
      </c>
      <c r="G193" s="212"/>
      <c r="H193" s="216">
        <v>291.834</v>
      </c>
      <c r="I193" s="217"/>
      <c r="J193" s="212"/>
      <c r="K193" s="212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126</v>
      </c>
      <c r="AU193" s="222" t="s">
        <v>124</v>
      </c>
      <c r="AV193" s="13" t="s">
        <v>124</v>
      </c>
      <c r="AW193" s="13" t="s">
        <v>30</v>
      </c>
      <c r="AX193" s="13" t="s">
        <v>73</v>
      </c>
      <c r="AY193" s="222" t="s">
        <v>117</v>
      </c>
    </row>
    <row r="194" spans="1:65" s="13" customFormat="1" ht="22.5">
      <c r="B194" s="211"/>
      <c r="C194" s="212"/>
      <c r="D194" s="213" t="s">
        <v>126</v>
      </c>
      <c r="E194" s="214" t="s">
        <v>1</v>
      </c>
      <c r="F194" s="215" t="s">
        <v>301</v>
      </c>
      <c r="G194" s="212"/>
      <c r="H194" s="216">
        <v>140.005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126</v>
      </c>
      <c r="AU194" s="222" t="s">
        <v>124</v>
      </c>
      <c r="AV194" s="13" t="s">
        <v>124</v>
      </c>
      <c r="AW194" s="13" t="s">
        <v>30</v>
      </c>
      <c r="AX194" s="13" t="s">
        <v>73</v>
      </c>
      <c r="AY194" s="222" t="s">
        <v>117</v>
      </c>
    </row>
    <row r="195" spans="1:65" s="2" customFormat="1" ht="16.5" customHeight="1">
      <c r="A195" s="32"/>
      <c r="B195" s="33"/>
      <c r="C195" s="197" t="s">
        <v>302</v>
      </c>
      <c r="D195" s="197" t="s">
        <v>119</v>
      </c>
      <c r="E195" s="198" t="s">
        <v>303</v>
      </c>
      <c r="F195" s="199" t="s">
        <v>304</v>
      </c>
      <c r="G195" s="200" t="s">
        <v>294</v>
      </c>
      <c r="H195" s="201">
        <v>2940.1010000000001</v>
      </c>
      <c r="I195" s="202"/>
      <c r="J195" s="203">
        <f>ROUND(I195*H195,2)</f>
        <v>0</v>
      </c>
      <c r="K195" s="204"/>
      <c r="L195" s="37"/>
      <c r="M195" s="205" t="s">
        <v>1</v>
      </c>
      <c r="N195" s="206" t="s">
        <v>39</v>
      </c>
      <c r="O195" s="69"/>
      <c r="P195" s="207">
        <f>O195*H195</f>
        <v>0</v>
      </c>
      <c r="Q195" s="207">
        <v>0</v>
      </c>
      <c r="R195" s="207">
        <f>Q195*H195</f>
        <v>0</v>
      </c>
      <c r="S195" s="207">
        <v>0</v>
      </c>
      <c r="T195" s="208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9" t="s">
        <v>295</v>
      </c>
      <c r="AT195" s="209" t="s">
        <v>119</v>
      </c>
      <c r="AU195" s="209" t="s">
        <v>124</v>
      </c>
      <c r="AY195" s="15" t="s">
        <v>117</v>
      </c>
      <c r="BE195" s="210">
        <f>IF(N195="základná",J195,0)</f>
        <v>0</v>
      </c>
      <c r="BF195" s="210">
        <f>IF(N195="znížená",J195,0)</f>
        <v>0</v>
      </c>
      <c r="BG195" s="210">
        <f>IF(N195="zákl. prenesená",J195,0)</f>
        <v>0</v>
      </c>
      <c r="BH195" s="210">
        <f>IF(N195="zníž. prenesená",J195,0)</f>
        <v>0</v>
      </c>
      <c r="BI195" s="210">
        <f>IF(N195="nulová",J195,0)</f>
        <v>0</v>
      </c>
      <c r="BJ195" s="15" t="s">
        <v>124</v>
      </c>
      <c r="BK195" s="210">
        <f>ROUND(I195*H195,2)</f>
        <v>0</v>
      </c>
      <c r="BL195" s="15" t="s">
        <v>295</v>
      </c>
      <c r="BM195" s="209" t="s">
        <v>305</v>
      </c>
    </row>
    <row r="196" spans="1:65" s="2" customFormat="1" ht="16.5" customHeight="1">
      <c r="A196" s="32"/>
      <c r="B196" s="33"/>
      <c r="C196" s="223" t="s">
        <v>306</v>
      </c>
      <c r="D196" s="223" t="s">
        <v>167</v>
      </c>
      <c r="E196" s="224" t="s">
        <v>307</v>
      </c>
      <c r="F196" s="225" t="s">
        <v>308</v>
      </c>
      <c r="G196" s="226" t="s">
        <v>294</v>
      </c>
      <c r="H196" s="227">
        <v>3175.3090000000002</v>
      </c>
      <c r="I196" s="228"/>
      <c r="J196" s="229">
        <f>ROUND(I196*H196,2)</f>
        <v>0</v>
      </c>
      <c r="K196" s="230"/>
      <c r="L196" s="231"/>
      <c r="M196" s="232" t="s">
        <v>1</v>
      </c>
      <c r="N196" s="233" t="s">
        <v>39</v>
      </c>
      <c r="O196" s="69"/>
      <c r="P196" s="207">
        <f>O196*H196</f>
        <v>0</v>
      </c>
      <c r="Q196" s="207">
        <v>1</v>
      </c>
      <c r="R196" s="207">
        <f>Q196*H196</f>
        <v>3175.3090000000002</v>
      </c>
      <c r="S196" s="207">
        <v>0</v>
      </c>
      <c r="T196" s="208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9" t="s">
        <v>295</v>
      </c>
      <c r="AT196" s="209" t="s">
        <v>167</v>
      </c>
      <c r="AU196" s="209" t="s">
        <v>124</v>
      </c>
      <c r="AY196" s="15" t="s">
        <v>117</v>
      </c>
      <c r="BE196" s="210">
        <f>IF(N196="základná",J196,0)</f>
        <v>0</v>
      </c>
      <c r="BF196" s="210">
        <f>IF(N196="znížená",J196,0)</f>
        <v>0</v>
      </c>
      <c r="BG196" s="210">
        <f>IF(N196="zákl. prenesená",J196,0)</f>
        <v>0</v>
      </c>
      <c r="BH196" s="210">
        <f>IF(N196="zníž. prenesená",J196,0)</f>
        <v>0</v>
      </c>
      <c r="BI196" s="210">
        <f>IF(N196="nulová",J196,0)</f>
        <v>0</v>
      </c>
      <c r="BJ196" s="15" t="s">
        <v>124</v>
      </c>
      <c r="BK196" s="210">
        <f>ROUND(I196*H196,2)</f>
        <v>0</v>
      </c>
      <c r="BL196" s="15" t="s">
        <v>295</v>
      </c>
      <c r="BM196" s="209" t="s">
        <v>309</v>
      </c>
    </row>
    <row r="197" spans="1:65" s="13" customFormat="1" ht="11.25">
      <c r="B197" s="211"/>
      <c r="C197" s="212"/>
      <c r="D197" s="213" t="s">
        <v>126</v>
      </c>
      <c r="E197" s="212"/>
      <c r="F197" s="215" t="s">
        <v>310</v>
      </c>
      <c r="G197" s="212"/>
      <c r="H197" s="216">
        <v>3175.3090000000002</v>
      </c>
      <c r="I197" s="217"/>
      <c r="J197" s="212"/>
      <c r="K197" s="212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126</v>
      </c>
      <c r="AU197" s="222" t="s">
        <v>124</v>
      </c>
      <c r="AV197" s="13" t="s">
        <v>124</v>
      </c>
      <c r="AW197" s="13" t="s">
        <v>4</v>
      </c>
      <c r="AX197" s="13" t="s">
        <v>78</v>
      </c>
      <c r="AY197" s="222" t="s">
        <v>117</v>
      </c>
    </row>
    <row r="198" spans="1:65" s="2" customFormat="1" ht="16.5" customHeight="1">
      <c r="A198" s="32"/>
      <c r="B198" s="33"/>
      <c r="C198" s="197" t="s">
        <v>311</v>
      </c>
      <c r="D198" s="197" t="s">
        <v>119</v>
      </c>
      <c r="E198" s="198" t="s">
        <v>312</v>
      </c>
      <c r="F198" s="199" t="s">
        <v>313</v>
      </c>
      <c r="G198" s="200" t="s">
        <v>232</v>
      </c>
      <c r="H198" s="201">
        <v>24</v>
      </c>
      <c r="I198" s="202"/>
      <c r="J198" s="203">
        <f>ROUND(I198*H198,2)</f>
        <v>0</v>
      </c>
      <c r="K198" s="204"/>
      <c r="L198" s="37"/>
      <c r="M198" s="205" t="s">
        <v>1</v>
      </c>
      <c r="N198" s="206" t="s">
        <v>39</v>
      </c>
      <c r="O198" s="69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9" t="s">
        <v>295</v>
      </c>
      <c r="AT198" s="209" t="s">
        <v>119</v>
      </c>
      <c r="AU198" s="209" t="s">
        <v>124</v>
      </c>
      <c r="AY198" s="15" t="s">
        <v>117</v>
      </c>
      <c r="BE198" s="210">
        <f>IF(N198="základná",J198,0)</f>
        <v>0</v>
      </c>
      <c r="BF198" s="210">
        <f>IF(N198="znížená",J198,0)</f>
        <v>0</v>
      </c>
      <c r="BG198" s="210">
        <f>IF(N198="zákl. prenesená",J198,0)</f>
        <v>0</v>
      </c>
      <c r="BH198" s="210">
        <f>IF(N198="zníž. prenesená",J198,0)</f>
        <v>0</v>
      </c>
      <c r="BI198" s="210">
        <f>IF(N198="nulová",J198,0)</f>
        <v>0</v>
      </c>
      <c r="BJ198" s="15" t="s">
        <v>124</v>
      </c>
      <c r="BK198" s="210">
        <f>ROUND(I198*H198,2)</f>
        <v>0</v>
      </c>
      <c r="BL198" s="15" t="s">
        <v>295</v>
      </c>
      <c r="BM198" s="209" t="s">
        <v>314</v>
      </c>
    </row>
    <row r="199" spans="1:65" s="13" customFormat="1" ht="11.25">
      <c r="B199" s="211"/>
      <c r="C199" s="212"/>
      <c r="D199" s="213" t="s">
        <v>126</v>
      </c>
      <c r="E199" s="214" t="s">
        <v>1</v>
      </c>
      <c r="F199" s="215" t="s">
        <v>315</v>
      </c>
      <c r="G199" s="212"/>
      <c r="H199" s="216">
        <v>24</v>
      </c>
      <c r="I199" s="217"/>
      <c r="J199" s="212"/>
      <c r="K199" s="212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126</v>
      </c>
      <c r="AU199" s="222" t="s">
        <v>124</v>
      </c>
      <c r="AV199" s="13" t="s">
        <v>124</v>
      </c>
      <c r="AW199" s="13" t="s">
        <v>30</v>
      </c>
      <c r="AX199" s="13" t="s">
        <v>78</v>
      </c>
      <c r="AY199" s="222" t="s">
        <v>117</v>
      </c>
    </row>
    <row r="200" spans="1:65" s="12" customFormat="1" ht="25.9" customHeight="1">
      <c r="B200" s="181"/>
      <c r="C200" s="182"/>
      <c r="D200" s="183" t="s">
        <v>72</v>
      </c>
      <c r="E200" s="184" t="s">
        <v>316</v>
      </c>
      <c r="F200" s="184" t="s">
        <v>317</v>
      </c>
      <c r="G200" s="182"/>
      <c r="H200" s="182"/>
      <c r="I200" s="185"/>
      <c r="J200" s="186">
        <f>BK200</f>
        <v>0</v>
      </c>
      <c r="K200" s="182"/>
      <c r="L200" s="187"/>
      <c r="M200" s="188"/>
      <c r="N200" s="189"/>
      <c r="O200" s="189"/>
      <c r="P200" s="190">
        <f>P201+P205+P217+P224+P230+P241</f>
        <v>0</v>
      </c>
      <c r="Q200" s="189"/>
      <c r="R200" s="190">
        <f>R201+R205+R217+R224+R230+R241</f>
        <v>6.6421310199999999</v>
      </c>
      <c r="S200" s="189"/>
      <c r="T200" s="191">
        <f>T201+T205+T217+T224+T230+T241</f>
        <v>4.4341499999999999E-2</v>
      </c>
      <c r="AR200" s="192" t="s">
        <v>124</v>
      </c>
      <c r="AT200" s="193" t="s">
        <v>72</v>
      </c>
      <c r="AU200" s="193" t="s">
        <v>73</v>
      </c>
      <c r="AY200" s="192" t="s">
        <v>117</v>
      </c>
      <c r="BK200" s="194">
        <f>BK201+BK205+BK217+BK224+BK230+BK241</f>
        <v>0</v>
      </c>
    </row>
    <row r="201" spans="1:65" s="12" customFormat="1" ht="22.9" customHeight="1">
      <c r="B201" s="181"/>
      <c r="C201" s="182"/>
      <c r="D201" s="183" t="s">
        <v>72</v>
      </c>
      <c r="E201" s="195" t="s">
        <v>318</v>
      </c>
      <c r="F201" s="195" t="s">
        <v>319</v>
      </c>
      <c r="G201" s="182"/>
      <c r="H201" s="182"/>
      <c r="I201" s="185"/>
      <c r="J201" s="196">
        <f>BK201</f>
        <v>0</v>
      </c>
      <c r="K201" s="182"/>
      <c r="L201" s="187"/>
      <c r="M201" s="188"/>
      <c r="N201" s="189"/>
      <c r="O201" s="189"/>
      <c r="P201" s="190">
        <f>SUM(P202:P204)</f>
        <v>0</v>
      </c>
      <c r="Q201" s="189"/>
      <c r="R201" s="190">
        <f>SUM(R202:R204)</f>
        <v>8.8000000000000005E-3</v>
      </c>
      <c r="S201" s="189"/>
      <c r="T201" s="191">
        <f>SUM(T202:T204)</f>
        <v>0</v>
      </c>
      <c r="AR201" s="192" t="s">
        <v>124</v>
      </c>
      <c r="AT201" s="193" t="s">
        <v>72</v>
      </c>
      <c r="AU201" s="193" t="s">
        <v>78</v>
      </c>
      <c r="AY201" s="192" t="s">
        <v>117</v>
      </c>
      <c r="BK201" s="194">
        <f>SUM(BK202:BK204)</f>
        <v>0</v>
      </c>
    </row>
    <row r="202" spans="1:65" s="2" customFormat="1" ht="36" customHeight="1">
      <c r="A202" s="32"/>
      <c r="B202" s="33"/>
      <c r="C202" s="197" t="s">
        <v>320</v>
      </c>
      <c r="D202" s="197" t="s">
        <v>119</v>
      </c>
      <c r="E202" s="198" t="s">
        <v>321</v>
      </c>
      <c r="F202" s="199" t="s">
        <v>322</v>
      </c>
      <c r="G202" s="200" t="s">
        <v>232</v>
      </c>
      <c r="H202" s="201">
        <v>1</v>
      </c>
      <c r="I202" s="202"/>
      <c r="J202" s="203">
        <f>ROUND(I202*H202,2)</f>
        <v>0</v>
      </c>
      <c r="K202" s="204"/>
      <c r="L202" s="37"/>
      <c r="M202" s="205" t="s">
        <v>1</v>
      </c>
      <c r="N202" s="206" t="s">
        <v>39</v>
      </c>
      <c r="O202" s="69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9" t="s">
        <v>199</v>
      </c>
      <c r="AT202" s="209" t="s">
        <v>119</v>
      </c>
      <c r="AU202" s="209" t="s">
        <v>124</v>
      </c>
      <c r="AY202" s="15" t="s">
        <v>117</v>
      </c>
      <c r="BE202" s="210">
        <f>IF(N202="základná",J202,0)</f>
        <v>0</v>
      </c>
      <c r="BF202" s="210">
        <f>IF(N202="znížená",J202,0)</f>
        <v>0</v>
      </c>
      <c r="BG202" s="210">
        <f>IF(N202="zákl. prenesená",J202,0)</f>
        <v>0</v>
      </c>
      <c r="BH202" s="210">
        <f>IF(N202="zníž. prenesená",J202,0)</f>
        <v>0</v>
      </c>
      <c r="BI202" s="210">
        <f>IF(N202="nulová",J202,0)</f>
        <v>0</v>
      </c>
      <c r="BJ202" s="15" t="s">
        <v>124</v>
      </c>
      <c r="BK202" s="210">
        <f>ROUND(I202*H202,2)</f>
        <v>0</v>
      </c>
      <c r="BL202" s="15" t="s">
        <v>199</v>
      </c>
      <c r="BM202" s="209" t="s">
        <v>323</v>
      </c>
    </row>
    <row r="203" spans="1:65" s="2" customFormat="1" ht="48" customHeight="1">
      <c r="A203" s="32"/>
      <c r="B203" s="33"/>
      <c r="C203" s="223" t="s">
        <v>324</v>
      </c>
      <c r="D203" s="223" t="s">
        <v>167</v>
      </c>
      <c r="E203" s="224" t="s">
        <v>325</v>
      </c>
      <c r="F203" s="225" t="s">
        <v>326</v>
      </c>
      <c r="G203" s="226" t="s">
        <v>232</v>
      </c>
      <c r="H203" s="227">
        <v>1</v>
      </c>
      <c r="I203" s="228"/>
      <c r="J203" s="229">
        <f>ROUND(I203*H203,2)</f>
        <v>0</v>
      </c>
      <c r="K203" s="230"/>
      <c r="L203" s="231"/>
      <c r="M203" s="232" t="s">
        <v>1</v>
      </c>
      <c r="N203" s="233" t="s">
        <v>39</v>
      </c>
      <c r="O203" s="69"/>
      <c r="P203" s="207">
        <f>O203*H203</f>
        <v>0</v>
      </c>
      <c r="Q203" s="207">
        <v>8.8000000000000005E-3</v>
      </c>
      <c r="R203" s="207">
        <f>Q203*H203</f>
        <v>8.8000000000000005E-3</v>
      </c>
      <c r="S203" s="207">
        <v>0</v>
      </c>
      <c r="T203" s="20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9" t="s">
        <v>270</v>
      </c>
      <c r="AT203" s="209" t="s">
        <v>167</v>
      </c>
      <c r="AU203" s="209" t="s">
        <v>124</v>
      </c>
      <c r="AY203" s="15" t="s">
        <v>117</v>
      </c>
      <c r="BE203" s="210">
        <f>IF(N203="základná",J203,0)</f>
        <v>0</v>
      </c>
      <c r="BF203" s="210">
        <f>IF(N203="znížená",J203,0)</f>
        <v>0</v>
      </c>
      <c r="BG203" s="210">
        <f>IF(N203="zákl. prenesená",J203,0)</f>
        <v>0</v>
      </c>
      <c r="BH203" s="210">
        <f>IF(N203="zníž. prenesená",J203,0)</f>
        <v>0</v>
      </c>
      <c r="BI203" s="210">
        <f>IF(N203="nulová",J203,0)</f>
        <v>0</v>
      </c>
      <c r="BJ203" s="15" t="s">
        <v>124</v>
      </c>
      <c r="BK203" s="210">
        <f>ROUND(I203*H203,2)</f>
        <v>0</v>
      </c>
      <c r="BL203" s="15" t="s">
        <v>199</v>
      </c>
      <c r="BM203" s="209" t="s">
        <v>327</v>
      </c>
    </row>
    <row r="204" spans="1:65" s="2" customFormat="1" ht="24" customHeight="1">
      <c r="A204" s="32"/>
      <c r="B204" s="33"/>
      <c r="C204" s="197" t="s">
        <v>328</v>
      </c>
      <c r="D204" s="197" t="s">
        <v>119</v>
      </c>
      <c r="E204" s="198" t="s">
        <v>329</v>
      </c>
      <c r="F204" s="199" t="s">
        <v>330</v>
      </c>
      <c r="G204" s="200" t="s">
        <v>331</v>
      </c>
      <c r="H204" s="234"/>
      <c r="I204" s="202"/>
      <c r="J204" s="203">
        <f>ROUND(I204*H204,2)</f>
        <v>0</v>
      </c>
      <c r="K204" s="204"/>
      <c r="L204" s="37"/>
      <c r="M204" s="205" t="s">
        <v>1</v>
      </c>
      <c r="N204" s="206" t="s">
        <v>39</v>
      </c>
      <c r="O204" s="69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9" t="s">
        <v>199</v>
      </c>
      <c r="AT204" s="209" t="s">
        <v>119</v>
      </c>
      <c r="AU204" s="209" t="s">
        <v>124</v>
      </c>
      <c r="AY204" s="15" t="s">
        <v>117</v>
      </c>
      <c r="BE204" s="210">
        <f>IF(N204="základná",J204,0)</f>
        <v>0</v>
      </c>
      <c r="BF204" s="210">
        <f>IF(N204="znížená",J204,0)</f>
        <v>0</v>
      </c>
      <c r="BG204" s="210">
        <f>IF(N204="zákl. prenesená",J204,0)</f>
        <v>0</v>
      </c>
      <c r="BH204" s="210">
        <f>IF(N204="zníž. prenesená",J204,0)</f>
        <v>0</v>
      </c>
      <c r="BI204" s="210">
        <f>IF(N204="nulová",J204,0)</f>
        <v>0</v>
      </c>
      <c r="BJ204" s="15" t="s">
        <v>124</v>
      </c>
      <c r="BK204" s="210">
        <f>ROUND(I204*H204,2)</f>
        <v>0</v>
      </c>
      <c r="BL204" s="15" t="s">
        <v>199</v>
      </c>
      <c r="BM204" s="209" t="s">
        <v>332</v>
      </c>
    </row>
    <row r="205" spans="1:65" s="12" customFormat="1" ht="22.9" customHeight="1">
      <c r="B205" s="181"/>
      <c r="C205" s="182"/>
      <c r="D205" s="183" t="s">
        <v>72</v>
      </c>
      <c r="E205" s="195" t="s">
        <v>333</v>
      </c>
      <c r="F205" s="195" t="s">
        <v>334</v>
      </c>
      <c r="G205" s="182"/>
      <c r="H205" s="182"/>
      <c r="I205" s="185"/>
      <c r="J205" s="196">
        <f>BK205</f>
        <v>0</v>
      </c>
      <c r="K205" s="182"/>
      <c r="L205" s="187"/>
      <c r="M205" s="188"/>
      <c r="N205" s="189"/>
      <c r="O205" s="189"/>
      <c r="P205" s="190">
        <f>SUM(P206:P216)</f>
        <v>0</v>
      </c>
      <c r="Q205" s="189"/>
      <c r="R205" s="190">
        <f>SUM(R206:R216)</f>
        <v>6.8518800000000005E-2</v>
      </c>
      <c r="S205" s="189"/>
      <c r="T205" s="191">
        <f>SUM(T206:T216)</f>
        <v>4.4341499999999999E-2</v>
      </c>
      <c r="AR205" s="192" t="s">
        <v>124</v>
      </c>
      <c r="AT205" s="193" t="s">
        <v>72</v>
      </c>
      <c r="AU205" s="193" t="s">
        <v>78</v>
      </c>
      <c r="AY205" s="192" t="s">
        <v>117</v>
      </c>
      <c r="BK205" s="194">
        <f>SUM(BK206:BK216)</f>
        <v>0</v>
      </c>
    </row>
    <row r="206" spans="1:65" s="2" customFormat="1" ht="24" customHeight="1">
      <c r="A206" s="32"/>
      <c r="B206" s="33"/>
      <c r="C206" s="197" t="s">
        <v>335</v>
      </c>
      <c r="D206" s="197" t="s">
        <v>119</v>
      </c>
      <c r="E206" s="198" t="s">
        <v>336</v>
      </c>
      <c r="F206" s="199" t="s">
        <v>337</v>
      </c>
      <c r="G206" s="200" t="s">
        <v>223</v>
      </c>
      <c r="H206" s="201">
        <v>7.44</v>
      </c>
      <c r="I206" s="202"/>
      <c r="J206" s="203">
        <f>ROUND(I206*H206,2)</f>
        <v>0</v>
      </c>
      <c r="K206" s="204"/>
      <c r="L206" s="37"/>
      <c r="M206" s="205" t="s">
        <v>1</v>
      </c>
      <c r="N206" s="206" t="s">
        <v>39</v>
      </c>
      <c r="O206" s="69"/>
      <c r="P206" s="207">
        <f>O206*H206</f>
        <v>0</v>
      </c>
      <c r="Q206" s="207">
        <v>1.2700000000000001E-3</v>
      </c>
      <c r="R206" s="207">
        <f>Q206*H206</f>
        <v>9.4488000000000003E-3</v>
      </c>
      <c r="S206" s="207">
        <v>0</v>
      </c>
      <c r="T206" s="20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9" t="s">
        <v>199</v>
      </c>
      <c r="AT206" s="209" t="s">
        <v>119</v>
      </c>
      <c r="AU206" s="209" t="s">
        <v>124</v>
      </c>
      <c r="AY206" s="15" t="s">
        <v>117</v>
      </c>
      <c r="BE206" s="210">
        <f>IF(N206="základná",J206,0)</f>
        <v>0</v>
      </c>
      <c r="BF206" s="210">
        <f>IF(N206="znížená",J206,0)</f>
        <v>0</v>
      </c>
      <c r="BG206" s="210">
        <f>IF(N206="zákl. prenesená",J206,0)</f>
        <v>0</v>
      </c>
      <c r="BH206" s="210">
        <f>IF(N206="zníž. prenesená",J206,0)</f>
        <v>0</v>
      </c>
      <c r="BI206" s="210">
        <f>IF(N206="nulová",J206,0)</f>
        <v>0</v>
      </c>
      <c r="BJ206" s="15" t="s">
        <v>124</v>
      </c>
      <c r="BK206" s="210">
        <f>ROUND(I206*H206,2)</f>
        <v>0</v>
      </c>
      <c r="BL206" s="15" t="s">
        <v>199</v>
      </c>
      <c r="BM206" s="209" t="s">
        <v>338</v>
      </c>
    </row>
    <row r="207" spans="1:65" s="13" customFormat="1" ht="11.25">
      <c r="B207" s="211"/>
      <c r="C207" s="212"/>
      <c r="D207" s="213" t="s">
        <v>126</v>
      </c>
      <c r="E207" s="214" t="s">
        <v>1</v>
      </c>
      <c r="F207" s="215" t="s">
        <v>339</v>
      </c>
      <c r="G207" s="212"/>
      <c r="H207" s="216">
        <v>7.44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126</v>
      </c>
      <c r="AU207" s="222" t="s">
        <v>124</v>
      </c>
      <c r="AV207" s="13" t="s">
        <v>124</v>
      </c>
      <c r="AW207" s="13" t="s">
        <v>30</v>
      </c>
      <c r="AX207" s="13" t="s">
        <v>78</v>
      </c>
      <c r="AY207" s="222" t="s">
        <v>117</v>
      </c>
    </row>
    <row r="208" spans="1:65" s="2" customFormat="1" ht="24" customHeight="1">
      <c r="A208" s="32"/>
      <c r="B208" s="33"/>
      <c r="C208" s="197" t="s">
        <v>340</v>
      </c>
      <c r="D208" s="197" t="s">
        <v>119</v>
      </c>
      <c r="E208" s="198" t="s">
        <v>341</v>
      </c>
      <c r="F208" s="199" t="s">
        <v>342</v>
      </c>
      <c r="G208" s="200" t="s">
        <v>223</v>
      </c>
      <c r="H208" s="201">
        <v>3</v>
      </c>
      <c r="I208" s="202"/>
      <c r="J208" s="203">
        <f>ROUND(I208*H208,2)</f>
        <v>0</v>
      </c>
      <c r="K208" s="204"/>
      <c r="L208" s="37"/>
      <c r="M208" s="205" t="s">
        <v>1</v>
      </c>
      <c r="N208" s="206" t="s">
        <v>39</v>
      </c>
      <c r="O208" s="69"/>
      <c r="P208" s="207">
        <f>O208*H208</f>
        <v>0</v>
      </c>
      <c r="Q208" s="207">
        <v>1.2800000000000001E-3</v>
      </c>
      <c r="R208" s="207">
        <f>Q208*H208</f>
        <v>3.8400000000000005E-3</v>
      </c>
      <c r="S208" s="207">
        <v>0</v>
      </c>
      <c r="T208" s="208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9" t="s">
        <v>199</v>
      </c>
      <c r="AT208" s="209" t="s">
        <v>119</v>
      </c>
      <c r="AU208" s="209" t="s">
        <v>124</v>
      </c>
      <c r="AY208" s="15" t="s">
        <v>117</v>
      </c>
      <c r="BE208" s="210">
        <f>IF(N208="základná",J208,0)</f>
        <v>0</v>
      </c>
      <c r="BF208" s="210">
        <f>IF(N208="znížená",J208,0)</f>
        <v>0</v>
      </c>
      <c r="BG208" s="210">
        <f>IF(N208="zákl. prenesená",J208,0)</f>
        <v>0</v>
      </c>
      <c r="BH208" s="210">
        <f>IF(N208="zníž. prenesená",J208,0)</f>
        <v>0</v>
      </c>
      <c r="BI208" s="210">
        <f>IF(N208="nulová",J208,0)</f>
        <v>0</v>
      </c>
      <c r="BJ208" s="15" t="s">
        <v>124</v>
      </c>
      <c r="BK208" s="210">
        <f>ROUND(I208*H208,2)</f>
        <v>0</v>
      </c>
      <c r="BL208" s="15" t="s">
        <v>199</v>
      </c>
      <c r="BM208" s="209" t="s">
        <v>343</v>
      </c>
    </row>
    <row r="209" spans="1:65" s="2" customFormat="1" ht="24" customHeight="1">
      <c r="A209" s="32"/>
      <c r="B209" s="33"/>
      <c r="C209" s="197" t="s">
        <v>344</v>
      </c>
      <c r="D209" s="197" t="s">
        <v>119</v>
      </c>
      <c r="E209" s="198" t="s">
        <v>345</v>
      </c>
      <c r="F209" s="199" t="s">
        <v>346</v>
      </c>
      <c r="G209" s="200" t="s">
        <v>223</v>
      </c>
      <c r="H209" s="201">
        <v>13.4</v>
      </c>
      <c r="I209" s="202"/>
      <c r="J209" s="203">
        <f>ROUND(I209*H209,2)</f>
        <v>0</v>
      </c>
      <c r="K209" s="204"/>
      <c r="L209" s="37"/>
      <c r="M209" s="205" t="s">
        <v>1</v>
      </c>
      <c r="N209" s="206" t="s">
        <v>39</v>
      </c>
      <c r="O209" s="69"/>
      <c r="P209" s="207">
        <f>O209*H209</f>
        <v>0</v>
      </c>
      <c r="Q209" s="207">
        <v>1.4499999999999999E-3</v>
      </c>
      <c r="R209" s="207">
        <f>Q209*H209</f>
        <v>1.9429999999999999E-2</v>
      </c>
      <c r="S209" s="207">
        <v>0</v>
      </c>
      <c r="T209" s="208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9" t="s">
        <v>199</v>
      </c>
      <c r="AT209" s="209" t="s">
        <v>119</v>
      </c>
      <c r="AU209" s="209" t="s">
        <v>124</v>
      </c>
      <c r="AY209" s="15" t="s">
        <v>117</v>
      </c>
      <c r="BE209" s="210">
        <f>IF(N209="základná",J209,0)</f>
        <v>0</v>
      </c>
      <c r="BF209" s="210">
        <f>IF(N209="znížená",J209,0)</f>
        <v>0</v>
      </c>
      <c r="BG209" s="210">
        <f>IF(N209="zákl. prenesená",J209,0)</f>
        <v>0</v>
      </c>
      <c r="BH209" s="210">
        <f>IF(N209="zníž. prenesená",J209,0)</f>
        <v>0</v>
      </c>
      <c r="BI209" s="210">
        <f>IF(N209="nulová",J209,0)</f>
        <v>0</v>
      </c>
      <c r="BJ209" s="15" t="s">
        <v>124</v>
      </c>
      <c r="BK209" s="210">
        <f>ROUND(I209*H209,2)</f>
        <v>0</v>
      </c>
      <c r="BL209" s="15" t="s">
        <v>199</v>
      </c>
      <c r="BM209" s="209" t="s">
        <v>347</v>
      </c>
    </row>
    <row r="210" spans="1:65" s="13" customFormat="1" ht="11.25">
      <c r="B210" s="211"/>
      <c r="C210" s="212"/>
      <c r="D210" s="213" t="s">
        <v>126</v>
      </c>
      <c r="E210" s="214" t="s">
        <v>1</v>
      </c>
      <c r="F210" s="215" t="s">
        <v>348</v>
      </c>
      <c r="G210" s="212"/>
      <c r="H210" s="216">
        <v>13.4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126</v>
      </c>
      <c r="AU210" s="222" t="s">
        <v>124</v>
      </c>
      <c r="AV210" s="13" t="s">
        <v>124</v>
      </c>
      <c r="AW210" s="13" t="s">
        <v>30</v>
      </c>
      <c r="AX210" s="13" t="s">
        <v>78</v>
      </c>
      <c r="AY210" s="222" t="s">
        <v>117</v>
      </c>
    </row>
    <row r="211" spans="1:65" s="2" customFormat="1" ht="24" customHeight="1">
      <c r="A211" s="32"/>
      <c r="B211" s="33"/>
      <c r="C211" s="197" t="s">
        <v>349</v>
      </c>
      <c r="D211" s="197" t="s">
        <v>119</v>
      </c>
      <c r="E211" s="198" t="s">
        <v>350</v>
      </c>
      <c r="F211" s="199" t="s">
        <v>351</v>
      </c>
      <c r="G211" s="200" t="s">
        <v>223</v>
      </c>
      <c r="H211" s="201">
        <v>13.4</v>
      </c>
      <c r="I211" s="202"/>
      <c r="J211" s="203">
        <f>ROUND(I211*H211,2)</f>
        <v>0</v>
      </c>
      <c r="K211" s="204"/>
      <c r="L211" s="37"/>
      <c r="M211" s="205" t="s">
        <v>1</v>
      </c>
      <c r="N211" s="206" t="s">
        <v>39</v>
      </c>
      <c r="O211" s="69"/>
      <c r="P211" s="207">
        <f>O211*H211</f>
        <v>0</v>
      </c>
      <c r="Q211" s="207">
        <v>1.23E-3</v>
      </c>
      <c r="R211" s="207">
        <f>Q211*H211</f>
        <v>1.6482E-2</v>
      </c>
      <c r="S211" s="207">
        <v>0</v>
      </c>
      <c r="T211" s="208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9" t="s">
        <v>199</v>
      </c>
      <c r="AT211" s="209" t="s">
        <v>119</v>
      </c>
      <c r="AU211" s="209" t="s">
        <v>124</v>
      </c>
      <c r="AY211" s="15" t="s">
        <v>117</v>
      </c>
      <c r="BE211" s="210">
        <f>IF(N211="základná",J211,0)</f>
        <v>0</v>
      </c>
      <c r="BF211" s="210">
        <f>IF(N211="znížená",J211,0)</f>
        <v>0</v>
      </c>
      <c r="BG211" s="210">
        <f>IF(N211="zákl. prenesená",J211,0)</f>
        <v>0</v>
      </c>
      <c r="BH211" s="210">
        <f>IF(N211="zníž. prenesená",J211,0)</f>
        <v>0</v>
      </c>
      <c r="BI211" s="210">
        <f>IF(N211="nulová",J211,0)</f>
        <v>0</v>
      </c>
      <c r="BJ211" s="15" t="s">
        <v>124</v>
      </c>
      <c r="BK211" s="210">
        <f>ROUND(I211*H211,2)</f>
        <v>0</v>
      </c>
      <c r="BL211" s="15" t="s">
        <v>199</v>
      </c>
      <c r="BM211" s="209" t="s">
        <v>352</v>
      </c>
    </row>
    <row r="212" spans="1:65" s="2" customFormat="1" ht="24" customHeight="1">
      <c r="A212" s="32"/>
      <c r="B212" s="33"/>
      <c r="C212" s="197" t="s">
        <v>353</v>
      </c>
      <c r="D212" s="197" t="s">
        <v>119</v>
      </c>
      <c r="E212" s="198" t="s">
        <v>354</v>
      </c>
      <c r="F212" s="199" t="s">
        <v>355</v>
      </c>
      <c r="G212" s="200" t="s">
        <v>223</v>
      </c>
      <c r="H212" s="201">
        <v>14.86</v>
      </c>
      <c r="I212" s="202"/>
      <c r="J212" s="203">
        <f>ROUND(I212*H212,2)</f>
        <v>0</v>
      </c>
      <c r="K212" s="204"/>
      <c r="L212" s="37"/>
      <c r="M212" s="205" t="s">
        <v>1</v>
      </c>
      <c r="N212" s="206" t="s">
        <v>39</v>
      </c>
      <c r="O212" s="69"/>
      <c r="P212" s="207">
        <f>O212*H212</f>
        <v>0</v>
      </c>
      <c r="Q212" s="207">
        <v>1.2999999999999999E-3</v>
      </c>
      <c r="R212" s="207">
        <f>Q212*H212</f>
        <v>1.9317999999999998E-2</v>
      </c>
      <c r="S212" s="207">
        <v>0</v>
      </c>
      <c r="T212" s="208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9" t="s">
        <v>199</v>
      </c>
      <c r="AT212" s="209" t="s">
        <v>119</v>
      </c>
      <c r="AU212" s="209" t="s">
        <v>124</v>
      </c>
      <c r="AY212" s="15" t="s">
        <v>117</v>
      </c>
      <c r="BE212" s="210">
        <f>IF(N212="základná",J212,0)</f>
        <v>0</v>
      </c>
      <c r="BF212" s="210">
        <f>IF(N212="znížená",J212,0)</f>
        <v>0</v>
      </c>
      <c r="BG212" s="210">
        <f>IF(N212="zákl. prenesená",J212,0)</f>
        <v>0</v>
      </c>
      <c r="BH212" s="210">
        <f>IF(N212="zníž. prenesená",J212,0)</f>
        <v>0</v>
      </c>
      <c r="BI212" s="210">
        <f>IF(N212="nulová",J212,0)</f>
        <v>0</v>
      </c>
      <c r="BJ212" s="15" t="s">
        <v>124</v>
      </c>
      <c r="BK212" s="210">
        <f>ROUND(I212*H212,2)</f>
        <v>0</v>
      </c>
      <c r="BL212" s="15" t="s">
        <v>199</v>
      </c>
      <c r="BM212" s="209" t="s">
        <v>356</v>
      </c>
    </row>
    <row r="213" spans="1:65" s="13" customFormat="1" ht="11.25">
      <c r="B213" s="211"/>
      <c r="C213" s="212"/>
      <c r="D213" s="213" t="s">
        <v>126</v>
      </c>
      <c r="E213" s="214" t="s">
        <v>1</v>
      </c>
      <c r="F213" s="215" t="s">
        <v>357</v>
      </c>
      <c r="G213" s="212"/>
      <c r="H213" s="216">
        <v>14.86</v>
      </c>
      <c r="I213" s="217"/>
      <c r="J213" s="212"/>
      <c r="K213" s="212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126</v>
      </c>
      <c r="AU213" s="222" t="s">
        <v>124</v>
      </c>
      <c r="AV213" s="13" t="s">
        <v>124</v>
      </c>
      <c r="AW213" s="13" t="s">
        <v>30</v>
      </c>
      <c r="AX213" s="13" t="s">
        <v>78</v>
      </c>
      <c r="AY213" s="222" t="s">
        <v>117</v>
      </c>
    </row>
    <row r="214" spans="1:65" s="2" customFormat="1" ht="24" customHeight="1">
      <c r="A214" s="32"/>
      <c r="B214" s="33"/>
      <c r="C214" s="197" t="s">
        <v>358</v>
      </c>
      <c r="D214" s="197" t="s">
        <v>119</v>
      </c>
      <c r="E214" s="198" t="s">
        <v>359</v>
      </c>
      <c r="F214" s="199" t="s">
        <v>360</v>
      </c>
      <c r="G214" s="200" t="s">
        <v>223</v>
      </c>
      <c r="H214" s="201">
        <v>15.45</v>
      </c>
      <c r="I214" s="202"/>
      <c r="J214" s="203">
        <f>ROUND(I214*H214,2)</f>
        <v>0</v>
      </c>
      <c r="K214" s="204"/>
      <c r="L214" s="37"/>
      <c r="M214" s="205" t="s">
        <v>1</v>
      </c>
      <c r="N214" s="206" t="s">
        <v>39</v>
      </c>
      <c r="O214" s="69"/>
      <c r="P214" s="207">
        <f>O214*H214</f>
        <v>0</v>
      </c>
      <c r="Q214" s="207">
        <v>0</v>
      </c>
      <c r="R214" s="207">
        <f>Q214*H214</f>
        <v>0</v>
      </c>
      <c r="S214" s="207">
        <v>2.8700000000000002E-3</v>
      </c>
      <c r="T214" s="208">
        <f>S214*H214</f>
        <v>4.4341499999999999E-2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9" t="s">
        <v>199</v>
      </c>
      <c r="AT214" s="209" t="s">
        <v>119</v>
      </c>
      <c r="AU214" s="209" t="s">
        <v>124</v>
      </c>
      <c r="AY214" s="15" t="s">
        <v>117</v>
      </c>
      <c r="BE214" s="210">
        <f>IF(N214="základná",J214,0)</f>
        <v>0</v>
      </c>
      <c r="BF214" s="210">
        <f>IF(N214="znížená",J214,0)</f>
        <v>0</v>
      </c>
      <c r="BG214" s="210">
        <f>IF(N214="zákl. prenesená",J214,0)</f>
        <v>0</v>
      </c>
      <c r="BH214" s="210">
        <f>IF(N214="zníž. prenesená",J214,0)</f>
        <v>0</v>
      </c>
      <c r="BI214" s="210">
        <f>IF(N214="nulová",J214,0)</f>
        <v>0</v>
      </c>
      <c r="BJ214" s="15" t="s">
        <v>124</v>
      </c>
      <c r="BK214" s="210">
        <f>ROUND(I214*H214,2)</f>
        <v>0</v>
      </c>
      <c r="BL214" s="15" t="s">
        <v>199</v>
      </c>
      <c r="BM214" s="209" t="s">
        <v>361</v>
      </c>
    </row>
    <row r="215" spans="1:65" s="13" customFormat="1" ht="11.25">
      <c r="B215" s="211"/>
      <c r="C215" s="212"/>
      <c r="D215" s="213" t="s">
        <v>126</v>
      </c>
      <c r="E215" s="214" t="s">
        <v>1</v>
      </c>
      <c r="F215" s="215" t="s">
        <v>362</v>
      </c>
      <c r="G215" s="212"/>
      <c r="H215" s="216">
        <v>15.45</v>
      </c>
      <c r="I215" s="217"/>
      <c r="J215" s="212"/>
      <c r="K215" s="212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126</v>
      </c>
      <c r="AU215" s="222" t="s">
        <v>124</v>
      </c>
      <c r="AV215" s="13" t="s">
        <v>124</v>
      </c>
      <c r="AW215" s="13" t="s">
        <v>30</v>
      </c>
      <c r="AX215" s="13" t="s">
        <v>78</v>
      </c>
      <c r="AY215" s="222" t="s">
        <v>117</v>
      </c>
    </row>
    <row r="216" spans="1:65" s="2" customFormat="1" ht="24" customHeight="1">
      <c r="A216" s="32"/>
      <c r="B216" s="33"/>
      <c r="C216" s="197" t="s">
        <v>363</v>
      </c>
      <c r="D216" s="197" t="s">
        <v>119</v>
      </c>
      <c r="E216" s="198" t="s">
        <v>364</v>
      </c>
      <c r="F216" s="199" t="s">
        <v>365</v>
      </c>
      <c r="G216" s="200" t="s">
        <v>331</v>
      </c>
      <c r="H216" s="234"/>
      <c r="I216" s="202"/>
      <c r="J216" s="203">
        <f>ROUND(I216*H216,2)</f>
        <v>0</v>
      </c>
      <c r="K216" s="204"/>
      <c r="L216" s="37"/>
      <c r="M216" s="205" t="s">
        <v>1</v>
      </c>
      <c r="N216" s="206" t="s">
        <v>39</v>
      </c>
      <c r="O216" s="69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9" t="s">
        <v>199</v>
      </c>
      <c r="AT216" s="209" t="s">
        <v>119</v>
      </c>
      <c r="AU216" s="209" t="s">
        <v>124</v>
      </c>
      <c r="AY216" s="15" t="s">
        <v>117</v>
      </c>
      <c r="BE216" s="210">
        <f>IF(N216="základná",J216,0)</f>
        <v>0</v>
      </c>
      <c r="BF216" s="210">
        <f>IF(N216="znížená",J216,0)</f>
        <v>0</v>
      </c>
      <c r="BG216" s="210">
        <f>IF(N216="zákl. prenesená",J216,0)</f>
        <v>0</v>
      </c>
      <c r="BH216" s="210">
        <f>IF(N216="zníž. prenesená",J216,0)</f>
        <v>0</v>
      </c>
      <c r="BI216" s="210">
        <f>IF(N216="nulová",J216,0)</f>
        <v>0</v>
      </c>
      <c r="BJ216" s="15" t="s">
        <v>124</v>
      </c>
      <c r="BK216" s="210">
        <f>ROUND(I216*H216,2)</f>
        <v>0</v>
      </c>
      <c r="BL216" s="15" t="s">
        <v>199</v>
      </c>
      <c r="BM216" s="209" t="s">
        <v>366</v>
      </c>
    </row>
    <row r="217" spans="1:65" s="12" customFormat="1" ht="22.9" customHeight="1">
      <c r="B217" s="181"/>
      <c r="C217" s="182"/>
      <c r="D217" s="183" t="s">
        <v>72</v>
      </c>
      <c r="E217" s="195" t="s">
        <v>367</v>
      </c>
      <c r="F217" s="195" t="s">
        <v>368</v>
      </c>
      <c r="G217" s="182"/>
      <c r="H217" s="182"/>
      <c r="I217" s="185"/>
      <c r="J217" s="196">
        <f>BK217</f>
        <v>0</v>
      </c>
      <c r="K217" s="182"/>
      <c r="L217" s="187"/>
      <c r="M217" s="188"/>
      <c r="N217" s="189"/>
      <c r="O217" s="189"/>
      <c r="P217" s="190">
        <f>SUM(P218:P223)</f>
        <v>0</v>
      </c>
      <c r="Q217" s="189"/>
      <c r="R217" s="190">
        <f>SUM(R218:R223)</f>
        <v>0.56363999999999992</v>
      </c>
      <c r="S217" s="189"/>
      <c r="T217" s="191">
        <f>SUM(T218:T223)</f>
        <v>0</v>
      </c>
      <c r="AR217" s="192" t="s">
        <v>124</v>
      </c>
      <c r="AT217" s="193" t="s">
        <v>72</v>
      </c>
      <c r="AU217" s="193" t="s">
        <v>78</v>
      </c>
      <c r="AY217" s="192" t="s">
        <v>117</v>
      </c>
      <c r="BK217" s="194">
        <f>SUM(BK218:BK223)</f>
        <v>0</v>
      </c>
    </row>
    <row r="218" spans="1:65" s="2" customFormat="1" ht="16.5" customHeight="1">
      <c r="A218" s="32"/>
      <c r="B218" s="33"/>
      <c r="C218" s="197" t="s">
        <v>369</v>
      </c>
      <c r="D218" s="197" t="s">
        <v>119</v>
      </c>
      <c r="E218" s="198" t="s">
        <v>370</v>
      </c>
      <c r="F218" s="199" t="s">
        <v>371</v>
      </c>
      <c r="G218" s="200" t="s">
        <v>162</v>
      </c>
      <c r="H218" s="201">
        <v>67.099999999999994</v>
      </c>
      <c r="I218" s="202"/>
      <c r="J218" s="203">
        <f>ROUND(I218*H218,2)</f>
        <v>0</v>
      </c>
      <c r="K218" s="204"/>
      <c r="L218" s="37"/>
      <c r="M218" s="205" t="s">
        <v>1</v>
      </c>
      <c r="N218" s="206" t="s">
        <v>39</v>
      </c>
      <c r="O218" s="69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9" t="s">
        <v>199</v>
      </c>
      <c r="AT218" s="209" t="s">
        <v>119</v>
      </c>
      <c r="AU218" s="209" t="s">
        <v>124</v>
      </c>
      <c r="AY218" s="15" t="s">
        <v>117</v>
      </c>
      <c r="BE218" s="210">
        <f>IF(N218="základná",J218,0)</f>
        <v>0</v>
      </c>
      <c r="BF218" s="210">
        <f>IF(N218="znížená",J218,0)</f>
        <v>0</v>
      </c>
      <c r="BG218" s="210">
        <f>IF(N218="zákl. prenesená",J218,0)</f>
        <v>0</v>
      </c>
      <c r="BH218" s="210">
        <f>IF(N218="zníž. prenesená",J218,0)</f>
        <v>0</v>
      </c>
      <c r="BI218" s="210">
        <f>IF(N218="nulová",J218,0)</f>
        <v>0</v>
      </c>
      <c r="BJ218" s="15" t="s">
        <v>124</v>
      </c>
      <c r="BK218" s="210">
        <f>ROUND(I218*H218,2)</f>
        <v>0</v>
      </c>
      <c r="BL218" s="15" t="s">
        <v>199</v>
      </c>
      <c r="BM218" s="209" t="s">
        <v>372</v>
      </c>
    </row>
    <row r="219" spans="1:65" s="13" customFormat="1" ht="11.25">
      <c r="B219" s="211"/>
      <c r="C219" s="212"/>
      <c r="D219" s="213" t="s">
        <v>126</v>
      </c>
      <c r="E219" s="212"/>
      <c r="F219" s="215" t="s">
        <v>373</v>
      </c>
      <c r="G219" s="212"/>
      <c r="H219" s="216">
        <v>67.099999999999994</v>
      </c>
      <c r="I219" s="217"/>
      <c r="J219" s="212"/>
      <c r="K219" s="212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126</v>
      </c>
      <c r="AU219" s="222" t="s">
        <v>124</v>
      </c>
      <c r="AV219" s="13" t="s">
        <v>124</v>
      </c>
      <c r="AW219" s="13" t="s">
        <v>4</v>
      </c>
      <c r="AX219" s="13" t="s">
        <v>78</v>
      </c>
      <c r="AY219" s="222" t="s">
        <v>117</v>
      </c>
    </row>
    <row r="220" spans="1:65" s="2" customFormat="1" ht="24" customHeight="1">
      <c r="A220" s="32"/>
      <c r="B220" s="33"/>
      <c r="C220" s="223" t="s">
        <v>374</v>
      </c>
      <c r="D220" s="223" t="s">
        <v>167</v>
      </c>
      <c r="E220" s="224" t="s">
        <v>375</v>
      </c>
      <c r="F220" s="225" t="s">
        <v>376</v>
      </c>
      <c r="G220" s="226" t="s">
        <v>162</v>
      </c>
      <c r="H220" s="227">
        <v>67.099999999999994</v>
      </c>
      <c r="I220" s="228"/>
      <c r="J220" s="229">
        <f>ROUND(I220*H220,2)</f>
        <v>0</v>
      </c>
      <c r="K220" s="230"/>
      <c r="L220" s="231"/>
      <c r="M220" s="232" t="s">
        <v>1</v>
      </c>
      <c r="N220" s="233" t="s">
        <v>39</v>
      </c>
      <c r="O220" s="69"/>
      <c r="P220" s="207">
        <f>O220*H220</f>
        <v>0</v>
      </c>
      <c r="Q220" s="207">
        <v>8.3999999999999995E-3</v>
      </c>
      <c r="R220" s="207">
        <f>Q220*H220</f>
        <v>0.56363999999999992</v>
      </c>
      <c r="S220" s="207">
        <v>0</v>
      </c>
      <c r="T220" s="208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9" t="s">
        <v>270</v>
      </c>
      <c r="AT220" s="209" t="s">
        <v>167</v>
      </c>
      <c r="AU220" s="209" t="s">
        <v>124</v>
      </c>
      <c r="AY220" s="15" t="s">
        <v>117</v>
      </c>
      <c r="BE220" s="210">
        <f>IF(N220="základná",J220,0)</f>
        <v>0</v>
      </c>
      <c r="BF220" s="210">
        <f>IF(N220="znížená",J220,0)</f>
        <v>0</v>
      </c>
      <c r="BG220" s="210">
        <f>IF(N220="zákl. prenesená",J220,0)</f>
        <v>0</v>
      </c>
      <c r="BH220" s="210">
        <f>IF(N220="zníž. prenesená",J220,0)</f>
        <v>0</v>
      </c>
      <c r="BI220" s="210">
        <f>IF(N220="nulová",J220,0)</f>
        <v>0</v>
      </c>
      <c r="BJ220" s="15" t="s">
        <v>124</v>
      </c>
      <c r="BK220" s="210">
        <f>ROUND(I220*H220,2)</f>
        <v>0</v>
      </c>
      <c r="BL220" s="15" t="s">
        <v>199</v>
      </c>
      <c r="BM220" s="209" t="s">
        <v>377</v>
      </c>
    </row>
    <row r="221" spans="1:65" s="13" customFormat="1" ht="11.25">
      <c r="B221" s="211"/>
      <c r="C221" s="212"/>
      <c r="D221" s="213" t="s">
        <v>126</v>
      </c>
      <c r="E221" s="212"/>
      <c r="F221" s="215" t="s">
        <v>373</v>
      </c>
      <c r="G221" s="212"/>
      <c r="H221" s="216">
        <v>67.099999999999994</v>
      </c>
      <c r="I221" s="217"/>
      <c r="J221" s="212"/>
      <c r="K221" s="212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126</v>
      </c>
      <c r="AU221" s="222" t="s">
        <v>124</v>
      </c>
      <c r="AV221" s="13" t="s">
        <v>124</v>
      </c>
      <c r="AW221" s="13" t="s">
        <v>4</v>
      </c>
      <c r="AX221" s="13" t="s">
        <v>78</v>
      </c>
      <c r="AY221" s="222" t="s">
        <v>117</v>
      </c>
    </row>
    <row r="222" spans="1:65" s="2" customFormat="1" ht="16.5" customHeight="1">
      <c r="A222" s="32"/>
      <c r="B222" s="33"/>
      <c r="C222" s="197" t="s">
        <v>378</v>
      </c>
      <c r="D222" s="197" t="s">
        <v>119</v>
      </c>
      <c r="E222" s="198" t="s">
        <v>379</v>
      </c>
      <c r="F222" s="199" t="s">
        <v>380</v>
      </c>
      <c r="G222" s="200" t="s">
        <v>381</v>
      </c>
      <c r="H222" s="201">
        <v>1</v>
      </c>
      <c r="I222" s="202"/>
      <c r="J222" s="203">
        <f>ROUND(I222*H222,2)</f>
        <v>0</v>
      </c>
      <c r="K222" s="204"/>
      <c r="L222" s="37"/>
      <c r="M222" s="205" t="s">
        <v>1</v>
      </c>
      <c r="N222" s="206" t="s">
        <v>39</v>
      </c>
      <c r="O222" s="69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9" t="s">
        <v>199</v>
      </c>
      <c r="AT222" s="209" t="s">
        <v>119</v>
      </c>
      <c r="AU222" s="209" t="s">
        <v>124</v>
      </c>
      <c r="AY222" s="15" t="s">
        <v>117</v>
      </c>
      <c r="BE222" s="210">
        <f>IF(N222="základná",J222,0)</f>
        <v>0</v>
      </c>
      <c r="BF222" s="210">
        <f>IF(N222="znížená",J222,0)</f>
        <v>0</v>
      </c>
      <c r="BG222" s="210">
        <f>IF(N222="zákl. prenesená",J222,0)</f>
        <v>0</v>
      </c>
      <c r="BH222" s="210">
        <f>IF(N222="zníž. prenesená",J222,0)</f>
        <v>0</v>
      </c>
      <c r="BI222" s="210">
        <f>IF(N222="nulová",J222,0)</f>
        <v>0</v>
      </c>
      <c r="BJ222" s="15" t="s">
        <v>124</v>
      </c>
      <c r="BK222" s="210">
        <f>ROUND(I222*H222,2)</f>
        <v>0</v>
      </c>
      <c r="BL222" s="15" t="s">
        <v>199</v>
      </c>
      <c r="BM222" s="209" t="s">
        <v>382</v>
      </c>
    </row>
    <row r="223" spans="1:65" s="2" customFormat="1" ht="24" customHeight="1">
      <c r="A223" s="32"/>
      <c r="B223" s="33"/>
      <c r="C223" s="197" t="s">
        <v>383</v>
      </c>
      <c r="D223" s="197" t="s">
        <v>119</v>
      </c>
      <c r="E223" s="198" t="s">
        <v>384</v>
      </c>
      <c r="F223" s="199" t="s">
        <v>385</v>
      </c>
      <c r="G223" s="200" t="s">
        <v>331</v>
      </c>
      <c r="H223" s="234"/>
      <c r="I223" s="202"/>
      <c r="J223" s="203">
        <f>ROUND(I223*H223,2)</f>
        <v>0</v>
      </c>
      <c r="K223" s="204"/>
      <c r="L223" s="37"/>
      <c r="M223" s="205" t="s">
        <v>1</v>
      </c>
      <c r="N223" s="206" t="s">
        <v>39</v>
      </c>
      <c r="O223" s="69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9" t="s">
        <v>199</v>
      </c>
      <c r="AT223" s="209" t="s">
        <v>119</v>
      </c>
      <c r="AU223" s="209" t="s">
        <v>124</v>
      </c>
      <c r="AY223" s="15" t="s">
        <v>117</v>
      </c>
      <c r="BE223" s="210">
        <f>IF(N223="základná",J223,0)</f>
        <v>0</v>
      </c>
      <c r="BF223" s="210">
        <f>IF(N223="znížená",J223,0)</f>
        <v>0</v>
      </c>
      <c r="BG223" s="210">
        <f>IF(N223="zákl. prenesená",J223,0)</f>
        <v>0</v>
      </c>
      <c r="BH223" s="210">
        <f>IF(N223="zníž. prenesená",J223,0)</f>
        <v>0</v>
      </c>
      <c r="BI223" s="210">
        <f>IF(N223="nulová",J223,0)</f>
        <v>0</v>
      </c>
      <c r="BJ223" s="15" t="s">
        <v>124</v>
      </c>
      <c r="BK223" s="210">
        <f>ROUND(I223*H223,2)</f>
        <v>0</v>
      </c>
      <c r="BL223" s="15" t="s">
        <v>199</v>
      </c>
      <c r="BM223" s="209" t="s">
        <v>386</v>
      </c>
    </row>
    <row r="224" spans="1:65" s="12" customFormat="1" ht="22.9" customHeight="1">
      <c r="B224" s="181"/>
      <c r="C224" s="182"/>
      <c r="D224" s="183" t="s">
        <v>72</v>
      </c>
      <c r="E224" s="195" t="s">
        <v>387</v>
      </c>
      <c r="F224" s="195" t="s">
        <v>388</v>
      </c>
      <c r="G224" s="182"/>
      <c r="H224" s="182"/>
      <c r="I224" s="185"/>
      <c r="J224" s="196">
        <f>BK224</f>
        <v>0</v>
      </c>
      <c r="K224" s="182"/>
      <c r="L224" s="187"/>
      <c r="M224" s="188"/>
      <c r="N224" s="189"/>
      <c r="O224" s="189"/>
      <c r="P224" s="190">
        <f>SUM(P225:P229)</f>
        <v>0</v>
      </c>
      <c r="Q224" s="189"/>
      <c r="R224" s="190">
        <f>SUM(R225:R229)</f>
        <v>1.8026475400000002</v>
      </c>
      <c r="S224" s="189"/>
      <c r="T224" s="191">
        <f>SUM(T225:T229)</f>
        <v>0</v>
      </c>
      <c r="AR224" s="192" t="s">
        <v>124</v>
      </c>
      <c r="AT224" s="193" t="s">
        <v>72</v>
      </c>
      <c r="AU224" s="193" t="s">
        <v>78</v>
      </c>
      <c r="AY224" s="192" t="s">
        <v>117</v>
      </c>
      <c r="BK224" s="194">
        <f>SUM(BK225:BK229)</f>
        <v>0</v>
      </c>
    </row>
    <row r="225" spans="1:65" s="2" customFormat="1" ht="24" customHeight="1">
      <c r="A225" s="32"/>
      <c r="B225" s="33"/>
      <c r="C225" s="197" t="s">
        <v>389</v>
      </c>
      <c r="D225" s="197" t="s">
        <v>119</v>
      </c>
      <c r="E225" s="198" t="s">
        <v>390</v>
      </c>
      <c r="F225" s="199" t="s">
        <v>391</v>
      </c>
      <c r="G225" s="200" t="s">
        <v>162</v>
      </c>
      <c r="H225" s="201">
        <v>64.05</v>
      </c>
      <c r="I225" s="202"/>
      <c r="J225" s="203">
        <f>ROUND(I225*H225,2)</f>
        <v>0</v>
      </c>
      <c r="K225" s="204"/>
      <c r="L225" s="37"/>
      <c r="M225" s="205" t="s">
        <v>1</v>
      </c>
      <c r="N225" s="206" t="s">
        <v>39</v>
      </c>
      <c r="O225" s="69"/>
      <c r="P225" s="207">
        <f>O225*H225</f>
        <v>0</v>
      </c>
      <c r="Q225" s="207">
        <v>3.47E-3</v>
      </c>
      <c r="R225" s="207">
        <f>Q225*H225</f>
        <v>0.22225349999999999</v>
      </c>
      <c r="S225" s="207">
        <v>0</v>
      </c>
      <c r="T225" s="208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9" t="s">
        <v>199</v>
      </c>
      <c r="AT225" s="209" t="s">
        <v>119</v>
      </c>
      <c r="AU225" s="209" t="s">
        <v>124</v>
      </c>
      <c r="AY225" s="15" t="s">
        <v>117</v>
      </c>
      <c r="BE225" s="210">
        <f>IF(N225="základná",J225,0)</f>
        <v>0</v>
      </c>
      <c r="BF225" s="210">
        <f>IF(N225="znížená",J225,0)</f>
        <v>0</v>
      </c>
      <c r="BG225" s="210">
        <f>IF(N225="zákl. prenesená",J225,0)</f>
        <v>0</v>
      </c>
      <c r="BH225" s="210">
        <f>IF(N225="zníž. prenesená",J225,0)</f>
        <v>0</v>
      </c>
      <c r="BI225" s="210">
        <f>IF(N225="nulová",J225,0)</f>
        <v>0</v>
      </c>
      <c r="BJ225" s="15" t="s">
        <v>124</v>
      </c>
      <c r="BK225" s="210">
        <f>ROUND(I225*H225,2)</f>
        <v>0</v>
      </c>
      <c r="BL225" s="15" t="s">
        <v>199</v>
      </c>
      <c r="BM225" s="209" t="s">
        <v>392</v>
      </c>
    </row>
    <row r="226" spans="1:65" s="13" customFormat="1" ht="11.25">
      <c r="B226" s="211"/>
      <c r="C226" s="212"/>
      <c r="D226" s="213" t="s">
        <v>126</v>
      </c>
      <c r="E226" s="214" t="s">
        <v>1</v>
      </c>
      <c r="F226" s="215" t="s">
        <v>393</v>
      </c>
      <c r="G226" s="212"/>
      <c r="H226" s="216">
        <v>64.05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126</v>
      </c>
      <c r="AU226" s="222" t="s">
        <v>124</v>
      </c>
      <c r="AV226" s="13" t="s">
        <v>124</v>
      </c>
      <c r="AW226" s="13" t="s">
        <v>30</v>
      </c>
      <c r="AX226" s="13" t="s">
        <v>78</v>
      </c>
      <c r="AY226" s="222" t="s">
        <v>117</v>
      </c>
    </row>
    <row r="227" spans="1:65" s="2" customFormat="1" ht="16.5" customHeight="1">
      <c r="A227" s="32"/>
      <c r="B227" s="33"/>
      <c r="C227" s="223" t="s">
        <v>394</v>
      </c>
      <c r="D227" s="223" t="s">
        <v>167</v>
      </c>
      <c r="E227" s="224" t="s">
        <v>395</v>
      </c>
      <c r="F227" s="225" t="s">
        <v>396</v>
      </c>
      <c r="G227" s="226" t="s">
        <v>162</v>
      </c>
      <c r="H227" s="227">
        <v>68.534000000000006</v>
      </c>
      <c r="I227" s="228"/>
      <c r="J227" s="229">
        <f>ROUND(I227*H227,2)</f>
        <v>0</v>
      </c>
      <c r="K227" s="230"/>
      <c r="L227" s="231"/>
      <c r="M227" s="232" t="s">
        <v>1</v>
      </c>
      <c r="N227" s="233" t="s">
        <v>39</v>
      </c>
      <c r="O227" s="69"/>
      <c r="P227" s="207">
        <f>O227*H227</f>
        <v>0</v>
      </c>
      <c r="Q227" s="207">
        <v>2.3060000000000001E-2</v>
      </c>
      <c r="R227" s="207">
        <f>Q227*H227</f>
        <v>1.5803940400000003</v>
      </c>
      <c r="S227" s="207">
        <v>0</v>
      </c>
      <c r="T227" s="208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9" t="s">
        <v>270</v>
      </c>
      <c r="AT227" s="209" t="s">
        <v>167</v>
      </c>
      <c r="AU227" s="209" t="s">
        <v>124</v>
      </c>
      <c r="AY227" s="15" t="s">
        <v>117</v>
      </c>
      <c r="BE227" s="210">
        <f>IF(N227="základná",J227,0)</f>
        <v>0</v>
      </c>
      <c r="BF227" s="210">
        <f>IF(N227="znížená",J227,0)</f>
        <v>0</v>
      </c>
      <c r="BG227" s="210">
        <f>IF(N227="zákl. prenesená",J227,0)</f>
        <v>0</v>
      </c>
      <c r="BH227" s="210">
        <f>IF(N227="zníž. prenesená",J227,0)</f>
        <v>0</v>
      </c>
      <c r="BI227" s="210">
        <f>IF(N227="nulová",J227,0)</f>
        <v>0</v>
      </c>
      <c r="BJ227" s="15" t="s">
        <v>124</v>
      </c>
      <c r="BK227" s="210">
        <f>ROUND(I227*H227,2)</f>
        <v>0</v>
      </c>
      <c r="BL227" s="15" t="s">
        <v>199</v>
      </c>
      <c r="BM227" s="209" t="s">
        <v>397</v>
      </c>
    </row>
    <row r="228" spans="1:65" s="13" customFormat="1" ht="11.25">
      <c r="B228" s="211"/>
      <c r="C228" s="212"/>
      <c r="D228" s="213" t="s">
        <v>126</v>
      </c>
      <c r="E228" s="212"/>
      <c r="F228" s="215" t="s">
        <v>398</v>
      </c>
      <c r="G228" s="212"/>
      <c r="H228" s="216">
        <v>68.534000000000006</v>
      </c>
      <c r="I228" s="217"/>
      <c r="J228" s="212"/>
      <c r="K228" s="212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126</v>
      </c>
      <c r="AU228" s="222" t="s">
        <v>124</v>
      </c>
      <c r="AV228" s="13" t="s">
        <v>124</v>
      </c>
      <c r="AW228" s="13" t="s">
        <v>4</v>
      </c>
      <c r="AX228" s="13" t="s">
        <v>78</v>
      </c>
      <c r="AY228" s="222" t="s">
        <v>117</v>
      </c>
    </row>
    <row r="229" spans="1:65" s="2" customFormat="1" ht="24" customHeight="1">
      <c r="A229" s="32"/>
      <c r="B229" s="33"/>
      <c r="C229" s="197" t="s">
        <v>399</v>
      </c>
      <c r="D229" s="197" t="s">
        <v>119</v>
      </c>
      <c r="E229" s="198" t="s">
        <v>400</v>
      </c>
      <c r="F229" s="199" t="s">
        <v>401</v>
      </c>
      <c r="G229" s="200" t="s">
        <v>331</v>
      </c>
      <c r="H229" s="234"/>
      <c r="I229" s="202"/>
      <c r="J229" s="203">
        <f>ROUND(I229*H229,2)</f>
        <v>0</v>
      </c>
      <c r="K229" s="204"/>
      <c r="L229" s="37"/>
      <c r="M229" s="205" t="s">
        <v>1</v>
      </c>
      <c r="N229" s="206" t="s">
        <v>39</v>
      </c>
      <c r="O229" s="69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9" t="s">
        <v>199</v>
      </c>
      <c r="AT229" s="209" t="s">
        <v>119</v>
      </c>
      <c r="AU229" s="209" t="s">
        <v>124</v>
      </c>
      <c r="AY229" s="15" t="s">
        <v>117</v>
      </c>
      <c r="BE229" s="210">
        <f>IF(N229="základná",J229,0)</f>
        <v>0</v>
      </c>
      <c r="BF229" s="210">
        <f>IF(N229="znížená",J229,0)</f>
        <v>0</v>
      </c>
      <c r="BG229" s="210">
        <f>IF(N229="zákl. prenesená",J229,0)</f>
        <v>0</v>
      </c>
      <c r="BH229" s="210">
        <f>IF(N229="zníž. prenesená",J229,0)</f>
        <v>0</v>
      </c>
      <c r="BI229" s="210">
        <f>IF(N229="nulová",J229,0)</f>
        <v>0</v>
      </c>
      <c r="BJ229" s="15" t="s">
        <v>124</v>
      </c>
      <c r="BK229" s="210">
        <f>ROUND(I229*H229,2)</f>
        <v>0</v>
      </c>
      <c r="BL229" s="15" t="s">
        <v>199</v>
      </c>
      <c r="BM229" s="209" t="s">
        <v>402</v>
      </c>
    </row>
    <row r="230" spans="1:65" s="12" customFormat="1" ht="22.9" customHeight="1">
      <c r="B230" s="181"/>
      <c r="C230" s="182"/>
      <c r="D230" s="183" t="s">
        <v>72</v>
      </c>
      <c r="E230" s="195" t="s">
        <v>403</v>
      </c>
      <c r="F230" s="195" t="s">
        <v>404</v>
      </c>
      <c r="G230" s="182"/>
      <c r="H230" s="182"/>
      <c r="I230" s="185"/>
      <c r="J230" s="196">
        <f>BK230</f>
        <v>0</v>
      </c>
      <c r="K230" s="182"/>
      <c r="L230" s="187"/>
      <c r="M230" s="188"/>
      <c r="N230" s="189"/>
      <c r="O230" s="189"/>
      <c r="P230" s="190">
        <f>SUM(P231:P240)</f>
        <v>0</v>
      </c>
      <c r="Q230" s="189"/>
      <c r="R230" s="190">
        <f>SUM(R231:R240)</f>
        <v>1.6615246800000001</v>
      </c>
      <c r="S230" s="189"/>
      <c r="T230" s="191">
        <f>SUM(T231:T240)</f>
        <v>0</v>
      </c>
      <c r="AR230" s="192" t="s">
        <v>124</v>
      </c>
      <c r="AT230" s="193" t="s">
        <v>72</v>
      </c>
      <c r="AU230" s="193" t="s">
        <v>78</v>
      </c>
      <c r="AY230" s="192" t="s">
        <v>117</v>
      </c>
      <c r="BK230" s="194">
        <f>SUM(BK231:BK240)</f>
        <v>0</v>
      </c>
    </row>
    <row r="231" spans="1:65" s="2" customFormat="1" ht="16.5" customHeight="1">
      <c r="A231" s="32"/>
      <c r="B231" s="33"/>
      <c r="C231" s="197" t="s">
        <v>405</v>
      </c>
      <c r="D231" s="197" t="s">
        <v>119</v>
      </c>
      <c r="E231" s="198" t="s">
        <v>406</v>
      </c>
      <c r="F231" s="199" t="s">
        <v>407</v>
      </c>
      <c r="G231" s="200" t="s">
        <v>162</v>
      </c>
      <c r="H231" s="201">
        <v>77.066000000000003</v>
      </c>
      <c r="I231" s="202"/>
      <c r="J231" s="203">
        <f>ROUND(I231*H231,2)</f>
        <v>0</v>
      </c>
      <c r="K231" s="204"/>
      <c r="L231" s="37"/>
      <c r="M231" s="205" t="s">
        <v>1</v>
      </c>
      <c r="N231" s="206" t="s">
        <v>39</v>
      </c>
      <c r="O231" s="69"/>
      <c r="P231" s="207">
        <f>O231*H231</f>
        <v>0</v>
      </c>
      <c r="Q231" s="207">
        <v>2.5999999999999998E-4</v>
      </c>
      <c r="R231" s="207">
        <f>Q231*H231</f>
        <v>2.0037159999999998E-2</v>
      </c>
      <c r="S231" s="207">
        <v>0</v>
      </c>
      <c r="T231" s="208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9" t="s">
        <v>199</v>
      </c>
      <c r="AT231" s="209" t="s">
        <v>119</v>
      </c>
      <c r="AU231" s="209" t="s">
        <v>124</v>
      </c>
      <c r="AY231" s="15" t="s">
        <v>117</v>
      </c>
      <c r="BE231" s="210">
        <f>IF(N231="základná",J231,0)</f>
        <v>0</v>
      </c>
      <c r="BF231" s="210">
        <f>IF(N231="znížená",J231,0)</f>
        <v>0</v>
      </c>
      <c r="BG231" s="210">
        <f>IF(N231="zákl. prenesená",J231,0)</f>
        <v>0</v>
      </c>
      <c r="BH231" s="210">
        <f>IF(N231="zníž. prenesená",J231,0)</f>
        <v>0</v>
      </c>
      <c r="BI231" s="210">
        <f>IF(N231="nulová",J231,0)</f>
        <v>0</v>
      </c>
      <c r="BJ231" s="15" t="s">
        <v>124</v>
      </c>
      <c r="BK231" s="210">
        <f>ROUND(I231*H231,2)</f>
        <v>0</v>
      </c>
      <c r="BL231" s="15" t="s">
        <v>199</v>
      </c>
      <c r="BM231" s="209" t="s">
        <v>408</v>
      </c>
    </row>
    <row r="232" spans="1:65" s="13" customFormat="1" ht="22.5">
      <c r="B232" s="211"/>
      <c r="C232" s="212"/>
      <c r="D232" s="213" t="s">
        <v>126</v>
      </c>
      <c r="E232" s="214" t="s">
        <v>1</v>
      </c>
      <c r="F232" s="215" t="s">
        <v>409</v>
      </c>
      <c r="G232" s="212"/>
      <c r="H232" s="216">
        <v>16.936</v>
      </c>
      <c r="I232" s="217"/>
      <c r="J232" s="212"/>
      <c r="K232" s="212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126</v>
      </c>
      <c r="AU232" s="222" t="s">
        <v>124</v>
      </c>
      <c r="AV232" s="13" t="s">
        <v>124</v>
      </c>
      <c r="AW232" s="13" t="s">
        <v>30</v>
      </c>
      <c r="AX232" s="13" t="s">
        <v>73</v>
      </c>
      <c r="AY232" s="222" t="s">
        <v>117</v>
      </c>
    </row>
    <row r="233" spans="1:65" s="13" customFormat="1" ht="33.75">
      <c r="B233" s="211"/>
      <c r="C233" s="212"/>
      <c r="D233" s="213" t="s">
        <v>126</v>
      </c>
      <c r="E233" s="214" t="s">
        <v>1</v>
      </c>
      <c r="F233" s="215" t="s">
        <v>410</v>
      </c>
      <c r="G233" s="212"/>
      <c r="H233" s="216">
        <v>28.952000000000002</v>
      </c>
      <c r="I233" s="217"/>
      <c r="J233" s="212"/>
      <c r="K233" s="212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126</v>
      </c>
      <c r="AU233" s="222" t="s">
        <v>124</v>
      </c>
      <c r="AV233" s="13" t="s">
        <v>124</v>
      </c>
      <c r="AW233" s="13" t="s">
        <v>30</v>
      </c>
      <c r="AX233" s="13" t="s">
        <v>73</v>
      </c>
      <c r="AY233" s="222" t="s">
        <v>117</v>
      </c>
    </row>
    <row r="234" spans="1:65" s="13" customFormat="1" ht="11.25">
      <c r="B234" s="211"/>
      <c r="C234" s="212"/>
      <c r="D234" s="213" t="s">
        <v>126</v>
      </c>
      <c r="E234" s="214" t="s">
        <v>1</v>
      </c>
      <c r="F234" s="215" t="s">
        <v>411</v>
      </c>
      <c r="G234" s="212"/>
      <c r="H234" s="216">
        <v>17.683</v>
      </c>
      <c r="I234" s="217"/>
      <c r="J234" s="212"/>
      <c r="K234" s="212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126</v>
      </c>
      <c r="AU234" s="222" t="s">
        <v>124</v>
      </c>
      <c r="AV234" s="13" t="s">
        <v>124</v>
      </c>
      <c r="AW234" s="13" t="s">
        <v>30</v>
      </c>
      <c r="AX234" s="13" t="s">
        <v>73</v>
      </c>
      <c r="AY234" s="222" t="s">
        <v>117</v>
      </c>
    </row>
    <row r="235" spans="1:65" s="13" customFormat="1" ht="33.75">
      <c r="B235" s="211"/>
      <c r="C235" s="212"/>
      <c r="D235" s="213" t="s">
        <v>126</v>
      </c>
      <c r="E235" s="214" t="s">
        <v>1</v>
      </c>
      <c r="F235" s="215" t="s">
        <v>412</v>
      </c>
      <c r="G235" s="212"/>
      <c r="H235" s="216">
        <v>13.494999999999999</v>
      </c>
      <c r="I235" s="217"/>
      <c r="J235" s="212"/>
      <c r="K235" s="212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126</v>
      </c>
      <c r="AU235" s="222" t="s">
        <v>124</v>
      </c>
      <c r="AV235" s="13" t="s">
        <v>124</v>
      </c>
      <c r="AW235" s="13" t="s">
        <v>30</v>
      </c>
      <c r="AX235" s="13" t="s">
        <v>73</v>
      </c>
      <c r="AY235" s="222" t="s">
        <v>117</v>
      </c>
    </row>
    <row r="236" spans="1:65" s="2" customFormat="1" ht="24" customHeight="1">
      <c r="A236" s="32"/>
      <c r="B236" s="33"/>
      <c r="C236" s="197" t="s">
        <v>413</v>
      </c>
      <c r="D236" s="197" t="s">
        <v>119</v>
      </c>
      <c r="E236" s="198" t="s">
        <v>414</v>
      </c>
      <c r="F236" s="199" t="s">
        <v>415</v>
      </c>
      <c r="G236" s="200" t="s">
        <v>162</v>
      </c>
      <c r="H236" s="201">
        <v>77.066000000000003</v>
      </c>
      <c r="I236" s="202"/>
      <c r="J236" s="203">
        <f>ROUND(I236*H236,2)</f>
        <v>0</v>
      </c>
      <c r="K236" s="204"/>
      <c r="L236" s="37"/>
      <c r="M236" s="205" t="s">
        <v>1</v>
      </c>
      <c r="N236" s="206" t="s">
        <v>39</v>
      </c>
      <c r="O236" s="69"/>
      <c r="P236" s="207">
        <f>O236*H236</f>
        <v>0</v>
      </c>
      <c r="Q236" s="207">
        <v>7.2000000000000005E-4</v>
      </c>
      <c r="R236" s="207">
        <f>Q236*H236</f>
        <v>5.5487520000000005E-2</v>
      </c>
      <c r="S236" s="207">
        <v>0</v>
      </c>
      <c r="T236" s="208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9" t="s">
        <v>199</v>
      </c>
      <c r="AT236" s="209" t="s">
        <v>119</v>
      </c>
      <c r="AU236" s="209" t="s">
        <v>124</v>
      </c>
      <c r="AY236" s="15" t="s">
        <v>117</v>
      </c>
      <c r="BE236" s="210">
        <f>IF(N236="základná",J236,0)</f>
        <v>0</v>
      </c>
      <c r="BF236" s="210">
        <f>IF(N236="znížená",J236,0)</f>
        <v>0</v>
      </c>
      <c r="BG236" s="210">
        <f>IF(N236="zákl. prenesená",J236,0)</f>
        <v>0</v>
      </c>
      <c r="BH236" s="210">
        <f>IF(N236="zníž. prenesená",J236,0)</f>
        <v>0</v>
      </c>
      <c r="BI236" s="210">
        <f>IF(N236="nulová",J236,0)</f>
        <v>0</v>
      </c>
      <c r="BJ236" s="15" t="s">
        <v>124</v>
      </c>
      <c r="BK236" s="210">
        <f>ROUND(I236*H236,2)</f>
        <v>0</v>
      </c>
      <c r="BL236" s="15" t="s">
        <v>199</v>
      </c>
      <c r="BM236" s="209" t="s">
        <v>416</v>
      </c>
    </row>
    <row r="237" spans="1:65" s="2" customFormat="1" ht="16.5" customHeight="1">
      <c r="A237" s="32"/>
      <c r="B237" s="33"/>
      <c r="C237" s="197" t="s">
        <v>417</v>
      </c>
      <c r="D237" s="197" t="s">
        <v>119</v>
      </c>
      <c r="E237" s="198" t="s">
        <v>418</v>
      </c>
      <c r="F237" s="199" t="s">
        <v>419</v>
      </c>
      <c r="G237" s="200" t="s">
        <v>162</v>
      </c>
      <c r="H237" s="201">
        <v>79.3</v>
      </c>
      <c r="I237" s="202"/>
      <c r="J237" s="203">
        <f>ROUND(I237*H237,2)</f>
        <v>0</v>
      </c>
      <c r="K237" s="204"/>
      <c r="L237" s="37"/>
      <c r="M237" s="205" t="s">
        <v>1</v>
      </c>
      <c r="N237" s="206" t="s">
        <v>39</v>
      </c>
      <c r="O237" s="69"/>
      <c r="P237" s="207">
        <f>O237*H237</f>
        <v>0</v>
      </c>
      <c r="Q237" s="207">
        <v>0</v>
      </c>
      <c r="R237" s="207">
        <f>Q237*H237</f>
        <v>0</v>
      </c>
      <c r="S237" s="207">
        <v>0</v>
      </c>
      <c r="T237" s="208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09" t="s">
        <v>199</v>
      </c>
      <c r="AT237" s="209" t="s">
        <v>119</v>
      </c>
      <c r="AU237" s="209" t="s">
        <v>124</v>
      </c>
      <c r="AY237" s="15" t="s">
        <v>117</v>
      </c>
      <c r="BE237" s="210">
        <f>IF(N237="základná",J237,0)</f>
        <v>0</v>
      </c>
      <c r="BF237" s="210">
        <f>IF(N237="znížená",J237,0)</f>
        <v>0</v>
      </c>
      <c r="BG237" s="210">
        <f>IF(N237="zákl. prenesená",J237,0)</f>
        <v>0</v>
      </c>
      <c r="BH237" s="210">
        <f>IF(N237="zníž. prenesená",J237,0)</f>
        <v>0</v>
      </c>
      <c r="BI237" s="210">
        <f>IF(N237="nulová",J237,0)</f>
        <v>0</v>
      </c>
      <c r="BJ237" s="15" t="s">
        <v>124</v>
      </c>
      <c r="BK237" s="210">
        <f>ROUND(I237*H237,2)</f>
        <v>0</v>
      </c>
      <c r="BL237" s="15" t="s">
        <v>199</v>
      </c>
      <c r="BM237" s="209" t="s">
        <v>420</v>
      </c>
    </row>
    <row r="238" spans="1:65" s="13" customFormat="1" ht="11.25">
      <c r="B238" s="211"/>
      <c r="C238" s="212"/>
      <c r="D238" s="213" t="s">
        <v>126</v>
      </c>
      <c r="E238" s="212"/>
      <c r="F238" s="215" t="s">
        <v>421</v>
      </c>
      <c r="G238" s="212"/>
      <c r="H238" s="216">
        <v>79.3</v>
      </c>
      <c r="I238" s="217"/>
      <c r="J238" s="212"/>
      <c r="K238" s="212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126</v>
      </c>
      <c r="AU238" s="222" t="s">
        <v>124</v>
      </c>
      <c r="AV238" s="13" t="s">
        <v>124</v>
      </c>
      <c r="AW238" s="13" t="s">
        <v>4</v>
      </c>
      <c r="AX238" s="13" t="s">
        <v>78</v>
      </c>
      <c r="AY238" s="222" t="s">
        <v>117</v>
      </c>
    </row>
    <row r="239" spans="1:65" s="2" customFormat="1" ht="24" customHeight="1">
      <c r="A239" s="32"/>
      <c r="B239" s="33"/>
      <c r="C239" s="197" t="s">
        <v>422</v>
      </c>
      <c r="D239" s="197" t="s">
        <v>119</v>
      </c>
      <c r="E239" s="198" t="s">
        <v>423</v>
      </c>
      <c r="F239" s="199" t="s">
        <v>424</v>
      </c>
      <c r="G239" s="200" t="s">
        <v>162</v>
      </c>
      <c r="H239" s="201">
        <v>79.3</v>
      </c>
      <c r="I239" s="202"/>
      <c r="J239" s="203">
        <f>ROUND(I239*H239,2)</f>
        <v>0</v>
      </c>
      <c r="K239" s="204"/>
      <c r="L239" s="37"/>
      <c r="M239" s="205" t="s">
        <v>1</v>
      </c>
      <c r="N239" s="206" t="s">
        <v>39</v>
      </c>
      <c r="O239" s="69"/>
      <c r="P239" s="207">
        <f>O239*H239</f>
        <v>0</v>
      </c>
      <c r="Q239" s="207">
        <v>0.02</v>
      </c>
      <c r="R239" s="207">
        <f>Q239*H239</f>
        <v>1.5860000000000001</v>
      </c>
      <c r="S239" s="207">
        <v>0</v>
      </c>
      <c r="T239" s="208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9" t="s">
        <v>199</v>
      </c>
      <c r="AT239" s="209" t="s">
        <v>119</v>
      </c>
      <c r="AU239" s="209" t="s">
        <v>124</v>
      </c>
      <c r="AY239" s="15" t="s">
        <v>117</v>
      </c>
      <c r="BE239" s="210">
        <f>IF(N239="základná",J239,0)</f>
        <v>0</v>
      </c>
      <c r="BF239" s="210">
        <f>IF(N239="znížená",J239,0)</f>
        <v>0</v>
      </c>
      <c r="BG239" s="210">
        <f>IF(N239="zákl. prenesená",J239,0)</f>
        <v>0</v>
      </c>
      <c r="BH239" s="210">
        <f>IF(N239="zníž. prenesená",J239,0)</f>
        <v>0</v>
      </c>
      <c r="BI239" s="210">
        <f>IF(N239="nulová",J239,0)</f>
        <v>0</v>
      </c>
      <c r="BJ239" s="15" t="s">
        <v>124</v>
      </c>
      <c r="BK239" s="210">
        <f>ROUND(I239*H239,2)</f>
        <v>0</v>
      </c>
      <c r="BL239" s="15" t="s">
        <v>199</v>
      </c>
      <c r="BM239" s="209" t="s">
        <v>425</v>
      </c>
    </row>
    <row r="240" spans="1:65" s="13" customFormat="1" ht="11.25">
      <c r="B240" s="211"/>
      <c r="C240" s="212"/>
      <c r="D240" s="213" t="s">
        <v>126</v>
      </c>
      <c r="E240" s="212"/>
      <c r="F240" s="215" t="s">
        <v>421</v>
      </c>
      <c r="G240" s="212"/>
      <c r="H240" s="216">
        <v>79.3</v>
      </c>
      <c r="I240" s="217"/>
      <c r="J240" s="212"/>
      <c r="K240" s="212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126</v>
      </c>
      <c r="AU240" s="222" t="s">
        <v>124</v>
      </c>
      <c r="AV240" s="13" t="s">
        <v>124</v>
      </c>
      <c r="AW240" s="13" t="s">
        <v>4</v>
      </c>
      <c r="AX240" s="13" t="s">
        <v>78</v>
      </c>
      <c r="AY240" s="222" t="s">
        <v>117</v>
      </c>
    </row>
    <row r="241" spans="1:65" s="12" customFormat="1" ht="22.9" customHeight="1">
      <c r="B241" s="181"/>
      <c r="C241" s="182"/>
      <c r="D241" s="183" t="s">
        <v>72</v>
      </c>
      <c r="E241" s="195" t="s">
        <v>426</v>
      </c>
      <c r="F241" s="195" t="s">
        <v>427</v>
      </c>
      <c r="G241" s="182"/>
      <c r="H241" s="182"/>
      <c r="I241" s="185"/>
      <c r="J241" s="196">
        <f>BK241</f>
        <v>0</v>
      </c>
      <c r="K241" s="182"/>
      <c r="L241" s="187"/>
      <c r="M241" s="188"/>
      <c r="N241" s="189"/>
      <c r="O241" s="189"/>
      <c r="P241" s="190">
        <f>SUM(P242:P246)</f>
        <v>0</v>
      </c>
      <c r="Q241" s="189"/>
      <c r="R241" s="190">
        <f>SUM(R242:R246)</f>
        <v>2.5369999999999999</v>
      </c>
      <c r="S241" s="189"/>
      <c r="T241" s="191">
        <f>SUM(T242:T246)</f>
        <v>0</v>
      </c>
      <c r="AR241" s="192" t="s">
        <v>124</v>
      </c>
      <c r="AT241" s="193" t="s">
        <v>72</v>
      </c>
      <c r="AU241" s="193" t="s">
        <v>78</v>
      </c>
      <c r="AY241" s="192" t="s">
        <v>117</v>
      </c>
      <c r="BK241" s="194">
        <f>SUM(BK242:BK246)</f>
        <v>0</v>
      </c>
    </row>
    <row r="242" spans="1:65" s="2" customFormat="1" ht="16.5" customHeight="1">
      <c r="A242" s="32"/>
      <c r="B242" s="33"/>
      <c r="C242" s="197" t="s">
        <v>428</v>
      </c>
      <c r="D242" s="197" t="s">
        <v>119</v>
      </c>
      <c r="E242" s="198" t="s">
        <v>429</v>
      </c>
      <c r="F242" s="199" t="s">
        <v>430</v>
      </c>
      <c r="G242" s="200" t="s">
        <v>223</v>
      </c>
      <c r="H242" s="201">
        <v>20</v>
      </c>
      <c r="I242" s="202"/>
      <c r="J242" s="203">
        <f>ROUND(I242*H242,2)</f>
        <v>0</v>
      </c>
      <c r="K242" s="204"/>
      <c r="L242" s="37"/>
      <c r="M242" s="205" t="s">
        <v>1</v>
      </c>
      <c r="N242" s="206" t="s">
        <v>39</v>
      </c>
      <c r="O242" s="69"/>
      <c r="P242" s="207">
        <f>O242*H242</f>
        <v>0</v>
      </c>
      <c r="Q242" s="207">
        <v>0.11125</v>
      </c>
      <c r="R242" s="207">
        <f>Q242*H242</f>
        <v>2.2250000000000001</v>
      </c>
      <c r="S242" s="207">
        <v>0</v>
      </c>
      <c r="T242" s="208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9" t="s">
        <v>199</v>
      </c>
      <c r="AT242" s="209" t="s">
        <v>119</v>
      </c>
      <c r="AU242" s="209" t="s">
        <v>124</v>
      </c>
      <c r="AY242" s="15" t="s">
        <v>117</v>
      </c>
      <c r="BE242" s="210">
        <f>IF(N242="základná",J242,0)</f>
        <v>0</v>
      </c>
      <c r="BF242" s="210">
        <f>IF(N242="znížená",J242,0)</f>
        <v>0</v>
      </c>
      <c r="BG242" s="210">
        <f>IF(N242="zákl. prenesená",J242,0)</f>
        <v>0</v>
      </c>
      <c r="BH242" s="210">
        <f>IF(N242="zníž. prenesená",J242,0)</f>
        <v>0</v>
      </c>
      <c r="BI242" s="210">
        <f>IF(N242="nulová",J242,0)</f>
        <v>0</v>
      </c>
      <c r="BJ242" s="15" t="s">
        <v>124</v>
      </c>
      <c r="BK242" s="210">
        <f>ROUND(I242*H242,2)</f>
        <v>0</v>
      </c>
      <c r="BL242" s="15" t="s">
        <v>199</v>
      </c>
      <c r="BM242" s="209" t="s">
        <v>431</v>
      </c>
    </row>
    <row r="243" spans="1:65" s="13" customFormat="1" ht="11.25">
      <c r="B243" s="211"/>
      <c r="C243" s="212"/>
      <c r="D243" s="213" t="s">
        <v>126</v>
      </c>
      <c r="E243" s="214" t="s">
        <v>1</v>
      </c>
      <c r="F243" s="215" t="s">
        <v>432</v>
      </c>
      <c r="G243" s="212"/>
      <c r="H243" s="216">
        <v>20</v>
      </c>
      <c r="I243" s="217"/>
      <c r="J243" s="212"/>
      <c r="K243" s="212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126</v>
      </c>
      <c r="AU243" s="222" t="s">
        <v>124</v>
      </c>
      <c r="AV243" s="13" t="s">
        <v>124</v>
      </c>
      <c r="AW243" s="13" t="s">
        <v>30</v>
      </c>
      <c r="AX243" s="13" t="s">
        <v>78</v>
      </c>
      <c r="AY243" s="222" t="s">
        <v>117</v>
      </c>
    </row>
    <row r="244" spans="1:65" s="2" customFormat="1" ht="16.5" customHeight="1">
      <c r="A244" s="32"/>
      <c r="B244" s="33"/>
      <c r="C244" s="223" t="s">
        <v>433</v>
      </c>
      <c r="D244" s="223" t="s">
        <v>167</v>
      </c>
      <c r="E244" s="224" t="s">
        <v>434</v>
      </c>
      <c r="F244" s="225" t="s">
        <v>435</v>
      </c>
      <c r="G244" s="226" t="s">
        <v>223</v>
      </c>
      <c r="H244" s="227">
        <v>20.8</v>
      </c>
      <c r="I244" s="228"/>
      <c r="J244" s="229">
        <f>ROUND(I244*H244,2)</f>
        <v>0</v>
      </c>
      <c r="K244" s="230"/>
      <c r="L244" s="231"/>
      <c r="M244" s="232" t="s">
        <v>1</v>
      </c>
      <c r="N244" s="233" t="s">
        <v>39</v>
      </c>
      <c r="O244" s="69"/>
      <c r="P244" s="207">
        <f>O244*H244</f>
        <v>0</v>
      </c>
      <c r="Q244" s="207">
        <v>1.4999999999999999E-2</v>
      </c>
      <c r="R244" s="207">
        <f>Q244*H244</f>
        <v>0.312</v>
      </c>
      <c r="S244" s="207">
        <v>0</v>
      </c>
      <c r="T244" s="208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9" t="s">
        <v>270</v>
      </c>
      <c r="AT244" s="209" t="s">
        <v>167</v>
      </c>
      <c r="AU244" s="209" t="s">
        <v>124</v>
      </c>
      <c r="AY244" s="15" t="s">
        <v>117</v>
      </c>
      <c r="BE244" s="210">
        <f>IF(N244="základná",J244,0)</f>
        <v>0</v>
      </c>
      <c r="BF244" s="210">
        <f>IF(N244="znížená",J244,0)</f>
        <v>0</v>
      </c>
      <c r="BG244" s="210">
        <f>IF(N244="zákl. prenesená",J244,0)</f>
        <v>0</v>
      </c>
      <c r="BH244" s="210">
        <f>IF(N244="zníž. prenesená",J244,0)</f>
        <v>0</v>
      </c>
      <c r="BI244" s="210">
        <f>IF(N244="nulová",J244,0)</f>
        <v>0</v>
      </c>
      <c r="BJ244" s="15" t="s">
        <v>124</v>
      </c>
      <c r="BK244" s="210">
        <f>ROUND(I244*H244,2)</f>
        <v>0</v>
      </c>
      <c r="BL244" s="15" t="s">
        <v>199</v>
      </c>
      <c r="BM244" s="209" t="s">
        <v>436</v>
      </c>
    </row>
    <row r="245" spans="1:65" s="13" customFormat="1" ht="11.25">
      <c r="B245" s="211"/>
      <c r="C245" s="212"/>
      <c r="D245" s="213" t="s">
        <v>126</v>
      </c>
      <c r="E245" s="212"/>
      <c r="F245" s="215" t="s">
        <v>437</v>
      </c>
      <c r="G245" s="212"/>
      <c r="H245" s="216">
        <v>20.8</v>
      </c>
      <c r="I245" s="217"/>
      <c r="J245" s="212"/>
      <c r="K245" s="212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126</v>
      </c>
      <c r="AU245" s="222" t="s">
        <v>124</v>
      </c>
      <c r="AV245" s="13" t="s">
        <v>124</v>
      </c>
      <c r="AW245" s="13" t="s">
        <v>4</v>
      </c>
      <c r="AX245" s="13" t="s">
        <v>78</v>
      </c>
      <c r="AY245" s="222" t="s">
        <v>117</v>
      </c>
    </row>
    <row r="246" spans="1:65" s="2" customFormat="1" ht="16.5" customHeight="1">
      <c r="A246" s="32"/>
      <c r="B246" s="33"/>
      <c r="C246" s="197" t="s">
        <v>438</v>
      </c>
      <c r="D246" s="197" t="s">
        <v>119</v>
      </c>
      <c r="E246" s="198" t="s">
        <v>439</v>
      </c>
      <c r="F246" s="199" t="s">
        <v>440</v>
      </c>
      <c r="G246" s="200" t="s">
        <v>331</v>
      </c>
      <c r="H246" s="234"/>
      <c r="I246" s="202"/>
      <c r="J246" s="203">
        <f>ROUND(I246*H246,2)</f>
        <v>0</v>
      </c>
      <c r="K246" s="204"/>
      <c r="L246" s="37"/>
      <c r="M246" s="205" t="s">
        <v>1</v>
      </c>
      <c r="N246" s="206" t="s">
        <v>39</v>
      </c>
      <c r="O246" s="69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9" t="s">
        <v>199</v>
      </c>
      <c r="AT246" s="209" t="s">
        <v>119</v>
      </c>
      <c r="AU246" s="209" t="s">
        <v>124</v>
      </c>
      <c r="AY246" s="15" t="s">
        <v>117</v>
      </c>
      <c r="BE246" s="210">
        <f>IF(N246="základná",J246,0)</f>
        <v>0</v>
      </c>
      <c r="BF246" s="210">
        <f>IF(N246="znížená",J246,0)</f>
        <v>0</v>
      </c>
      <c r="BG246" s="210">
        <f>IF(N246="zákl. prenesená",J246,0)</f>
        <v>0</v>
      </c>
      <c r="BH246" s="210">
        <f>IF(N246="zníž. prenesená",J246,0)</f>
        <v>0</v>
      </c>
      <c r="BI246" s="210">
        <f>IF(N246="nulová",J246,0)</f>
        <v>0</v>
      </c>
      <c r="BJ246" s="15" t="s">
        <v>124</v>
      </c>
      <c r="BK246" s="210">
        <f>ROUND(I246*H246,2)</f>
        <v>0</v>
      </c>
      <c r="BL246" s="15" t="s">
        <v>199</v>
      </c>
      <c r="BM246" s="209" t="s">
        <v>441</v>
      </c>
    </row>
    <row r="247" spans="1:65" s="12" customFormat="1" ht="25.9" customHeight="1">
      <c r="B247" s="181"/>
      <c r="C247" s="182"/>
      <c r="D247" s="183" t="s">
        <v>72</v>
      </c>
      <c r="E247" s="184" t="s">
        <v>442</v>
      </c>
      <c r="F247" s="184" t="s">
        <v>443</v>
      </c>
      <c r="G247" s="182"/>
      <c r="H247" s="182"/>
      <c r="I247" s="185"/>
      <c r="J247" s="186">
        <f>BK247</f>
        <v>0</v>
      </c>
      <c r="K247" s="182"/>
      <c r="L247" s="187"/>
      <c r="M247" s="188"/>
      <c r="N247" s="189"/>
      <c r="O247" s="189"/>
      <c r="P247" s="190">
        <f>P248</f>
        <v>0</v>
      </c>
      <c r="Q247" s="189"/>
      <c r="R247" s="190">
        <f>R248</f>
        <v>0</v>
      </c>
      <c r="S247" s="189"/>
      <c r="T247" s="191">
        <f>T248</f>
        <v>0</v>
      </c>
      <c r="AR247" s="192" t="s">
        <v>140</v>
      </c>
      <c r="AT247" s="193" t="s">
        <v>72</v>
      </c>
      <c r="AU247" s="193" t="s">
        <v>73</v>
      </c>
      <c r="AY247" s="192" t="s">
        <v>117</v>
      </c>
      <c r="BK247" s="194">
        <f>BK248</f>
        <v>0</v>
      </c>
    </row>
    <row r="248" spans="1:65" s="2" customFormat="1" ht="16.5" customHeight="1">
      <c r="A248" s="32"/>
      <c r="B248" s="33"/>
      <c r="C248" s="197" t="s">
        <v>444</v>
      </c>
      <c r="D248" s="197" t="s">
        <v>119</v>
      </c>
      <c r="E248" s="198" t="s">
        <v>445</v>
      </c>
      <c r="F248" s="199" t="s">
        <v>446</v>
      </c>
      <c r="G248" s="200" t="s">
        <v>447</v>
      </c>
      <c r="H248" s="201">
        <v>1</v>
      </c>
      <c r="I248" s="202"/>
      <c r="J248" s="203">
        <f>ROUND(I248*H248,2)</f>
        <v>0</v>
      </c>
      <c r="K248" s="204"/>
      <c r="L248" s="37"/>
      <c r="M248" s="235" t="s">
        <v>1</v>
      </c>
      <c r="N248" s="236" t="s">
        <v>39</v>
      </c>
      <c r="O248" s="237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9" t="s">
        <v>264</v>
      </c>
      <c r="AT248" s="209" t="s">
        <v>119</v>
      </c>
      <c r="AU248" s="209" t="s">
        <v>78</v>
      </c>
      <c r="AY248" s="15" t="s">
        <v>117</v>
      </c>
      <c r="BE248" s="210">
        <f>IF(N248="základná",J248,0)</f>
        <v>0</v>
      </c>
      <c r="BF248" s="210">
        <f>IF(N248="znížená",J248,0)</f>
        <v>0</v>
      </c>
      <c r="BG248" s="210">
        <f>IF(N248="zákl. prenesená",J248,0)</f>
        <v>0</v>
      </c>
      <c r="BH248" s="210">
        <f>IF(N248="zníž. prenesená",J248,0)</f>
        <v>0</v>
      </c>
      <c r="BI248" s="210">
        <f>IF(N248="nulová",J248,0)</f>
        <v>0</v>
      </c>
      <c r="BJ248" s="15" t="s">
        <v>124</v>
      </c>
      <c r="BK248" s="210">
        <f>ROUND(I248*H248,2)</f>
        <v>0</v>
      </c>
      <c r="BL248" s="15" t="s">
        <v>264</v>
      </c>
      <c r="BM248" s="209" t="s">
        <v>448</v>
      </c>
    </row>
    <row r="249" spans="1:65" s="2" customFormat="1" ht="6.95" customHeight="1">
      <c r="A249" s="32"/>
      <c r="B249" s="52"/>
      <c r="C249" s="53"/>
      <c r="D249" s="53"/>
      <c r="E249" s="53"/>
      <c r="F249" s="53"/>
      <c r="G249" s="53"/>
      <c r="H249" s="53"/>
      <c r="I249" s="145"/>
      <c r="J249" s="53"/>
      <c r="K249" s="53"/>
      <c r="L249" s="37"/>
      <c r="M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</row>
  </sheetData>
  <sheetProtection algorithmName="SHA-512" hashValue="gS6Gn6rFsHivKqZFkQm86tnNWT3PnJpqLB1OBuPvCrCDSKPAzMQhvDuE4tQ28NGITdKebOzcg+nOD4T8b31/UA==" saltValue="BGBza7SvO3gjxq1GT0uoncE+7VBTPEP2KNxi7ved1dtxQ56D8KmxI5bc47Xd+fjNch/lI9oPU0frQrIljQelSQ==" spinCount="100000" sheet="1" objects="1" scenarios="1" formatColumns="0" formatRows="0" autoFilter="0"/>
  <autoFilter ref="C128:K248"/>
  <mergeCells count="6">
    <mergeCell ref="L2:V2"/>
    <mergeCell ref="E7:H7"/>
    <mergeCell ref="E16:H16"/>
    <mergeCell ref="E25:H25"/>
    <mergeCell ref="E85:H85"/>
    <mergeCell ref="E121:H12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003 - SOŠ Gastronómie a h...</vt:lpstr>
      <vt:lpstr>'003 - SOŠ Gastronómie a h...'!Názvy_tlače</vt:lpstr>
      <vt:lpstr>'Rekapitulácia stavby'!Názvy_tlače</vt:lpstr>
      <vt:lpstr>'003 - SOŠ Gastronómie a h...'!Oblasť_tlače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Ďurkáč</dc:creator>
  <cp:lastModifiedBy>Adamisin Juraj</cp:lastModifiedBy>
  <dcterms:created xsi:type="dcterms:W3CDTF">2019-12-18T06:58:32Z</dcterms:created>
  <dcterms:modified xsi:type="dcterms:W3CDTF">2020-05-04T05:25:37Z</dcterms:modified>
</cp:coreProperties>
</file>